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9345" tabRatio="705" activeTab="10"/>
  </bookViews>
  <sheets>
    <sheet name="Катуш сер" sheetId="1" r:id="rId1"/>
    <sheet name="Катуш цв" sheetId="2" r:id="rId2"/>
    <sheet name="Булыж сер" sheetId="3" r:id="rId3"/>
    <sheet name="Булыж цв" sheetId="4" r:id="rId4"/>
    <sheet name="Стенов" sheetId="5" r:id="rId5"/>
    <sheet name="Перегор" sheetId="6" r:id="rId6"/>
    <sheet name="забор фактурн" sheetId="7" r:id="rId7"/>
    <sheet name="столб рядов" sheetId="8" r:id="rId8"/>
    <sheet name="столб углов" sheetId="9" r:id="rId9"/>
    <sheet name="кирпич керамз" sheetId="10" r:id="rId10"/>
    <sheet name="ТБР-1" sheetId="11" r:id="rId11"/>
    <sheet name="ТБР-1 П" sheetId="12" r:id="rId12"/>
    <sheet name="ТБРк-1" sheetId="13" r:id="rId13"/>
    <sheet name="ТБРк-1П" sheetId="14" r:id="rId14"/>
    <sheet name="ТБР-2" sheetId="15" r:id="rId15"/>
    <sheet name="ТБРк-2" sheetId="16" r:id="rId16"/>
  </sheets>
  <definedNames/>
  <calcPr fullCalcOnLoad="1"/>
</workbook>
</file>

<file path=xl/sharedStrings.xml><?xml version="1.0" encoding="utf-8"?>
<sst xmlns="http://schemas.openxmlformats.org/spreadsheetml/2006/main" count="958" uniqueCount="174">
  <si>
    <t xml:space="preserve">                                 Калькуляция </t>
  </si>
  <si>
    <t xml:space="preserve">                                     на изготовление 1шт плитки</t>
  </si>
  <si>
    <t xml:space="preserve">                                 тротуарной двухслойной серой </t>
  </si>
  <si>
    <t xml:space="preserve">               </t>
  </si>
  <si>
    <t xml:space="preserve">        "Катушка"</t>
  </si>
  <si>
    <t>На 1 октября 2005 года</t>
  </si>
  <si>
    <t>№</t>
  </si>
  <si>
    <t>Статьи затрат</t>
  </si>
  <si>
    <t>Ед.</t>
  </si>
  <si>
    <t>Цена,</t>
  </si>
  <si>
    <t>Расход</t>
  </si>
  <si>
    <t>Сумма,</t>
  </si>
  <si>
    <t xml:space="preserve">        Примечание</t>
  </si>
  <si>
    <t>изм</t>
  </si>
  <si>
    <t>Цена с НДС</t>
  </si>
  <si>
    <t>Прочее</t>
  </si>
  <si>
    <t>Материалы</t>
  </si>
  <si>
    <t>Цемент</t>
  </si>
  <si>
    <t>кг</t>
  </si>
  <si>
    <t>Песок</t>
  </si>
  <si>
    <t>Вода</t>
  </si>
  <si>
    <t>Итого</t>
  </si>
  <si>
    <t>Цеховые расходы</t>
  </si>
  <si>
    <t>Электроэнергия</t>
  </si>
  <si>
    <t>квт/час</t>
  </si>
  <si>
    <t>Транспорт</t>
  </si>
  <si>
    <t>Амортизация оборудов.</t>
  </si>
  <si>
    <t>Ремонт оборудования</t>
  </si>
  <si>
    <t>Инвентарь</t>
  </si>
  <si>
    <t>Аренда произв.помещ.</t>
  </si>
  <si>
    <t>Брак 1%</t>
  </si>
  <si>
    <t>Осн.и допол.зарплата</t>
  </si>
  <si>
    <t>Соц. страхование</t>
  </si>
  <si>
    <t>Итого цеховые расходы</t>
  </si>
  <si>
    <t>С/стоимость</t>
  </si>
  <si>
    <t>Образование цены</t>
  </si>
  <si>
    <t>Расходы периода</t>
  </si>
  <si>
    <t xml:space="preserve">Рентабельность </t>
  </si>
  <si>
    <t>Налог на добавл ст-ть</t>
  </si>
  <si>
    <t>Отпускная цена</t>
  </si>
  <si>
    <t>Стоимость 1м2</t>
  </si>
  <si>
    <t>Примечание:Производительность установлена 44000 шт в месяц</t>
  </si>
  <si>
    <t xml:space="preserve">          Расход песка с учетом отсева фракции более 4 мм (15%)</t>
  </si>
  <si>
    <t xml:space="preserve">                                тротуарной цветной двухслойной</t>
  </si>
  <si>
    <t>типа  "Катушка"</t>
  </si>
  <si>
    <t xml:space="preserve">       Примечание</t>
  </si>
  <si>
    <t>Прочие</t>
  </si>
  <si>
    <t>Пигмент</t>
  </si>
  <si>
    <t>C 15% и реакт</t>
  </si>
  <si>
    <t xml:space="preserve"> </t>
  </si>
  <si>
    <t>Примечание:Производительность установлена 61600 шт в месяц</t>
  </si>
  <si>
    <t xml:space="preserve">                                  тротуарной серой двухслойной </t>
  </si>
  <si>
    <t xml:space="preserve">                                    типа   "Английский булыжник"</t>
  </si>
  <si>
    <t>На 1 октября 2005 г</t>
  </si>
  <si>
    <t>Ст-ть с НДС</t>
  </si>
  <si>
    <t xml:space="preserve">                             тротуарной цветной двухслойной</t>
  </si>
  <si>
    <t xml:space="preserve">                                   типа "Английский булыжник"</t>
  </si>
  <si>
    <t xml:space="preserve">                              Калькуляция </t>
  </si>
  <si>
    <t xml:space="preserve">                        на изготовление 1шт камня  cтенового</t>
  </si>
  <si>
    <t xml:space="preserve">                                      (размер 390х190х190) M</t>
  </si>
  <si>
    <t>По состоянию на 1 октября 2005 г</t>
  </si>
  <si>
    <t>Ед.из.</t>
  </si>
  <si>
    <t xml:space="preserve"> Расход</t>
  </si>
  <si>
    <t xml:space="preserve">     Примечание</t>
  </si>
  <si>
    <t xml:space="preserve">Ст-ть с НДС </t>
  </si>
  <si>
    <t>Отходы камнедробления</t>
  </si>
  <si>
    <t>Рентабельность</t>
  </si>
  <si>
    <t>Налог на добавл.стоим.</t>
  </si>
  <si>
    <t>Отпускная цена 1м3 камня стенового</t>
  </si>
  <si>
    <t>Примечание:Производительность установлена  12100 шт в месяц</t>
  </si>
  <si>
    <t xml:space="preserve">         В 1 м3 кладки  66 шт</t>
  </si>
  <si>
    <t xml:space="preserve">                 на изготовление 1шт камня  для перегородок</t>
  </si>
  <si>
    <t xml:space="preserve">                                       (размер 395х195х100)</t>
  </si>
  <si>
    <t>По состоянию на 1 октября 2005 года</t>
  </si>
  <si>
    <t>Отпускная цена 1м3 камня перегородочного</t>
  </si>
  <si>
    <t>Примечание:Производительность установлена  24200 шт в месяц</t>
  </si>
  <si>
    <t xml:space="preserve">         В 1 м2 стены 12,5 штук</t>
  </si>
  <si>
    <t xml:space="preserve">          Расчет расхода материалов с естественной влажностью</t>
  </si>
  <si>
    <t>руб</t>
  </si>
  <si>
    <t>1 м3 = 125 шт.</t>
  </si>
  <si>
    <t>1 м3 = 66 шт.</t>
  </si>
  <si>
    <t>1 м2 =43 шт.</t>
  </si>
  <si>
    <t>1 м2 =35 шт.</t>
  </si>
  <si>
    <t>остальные расходы применительно к вашему предприятию.</t>
  </si>
  <si>
    <t>Меняя процент рентабельности (столбец "прочее")установите конкурентноспособную (в вашем регионе) цену на изделия !</t>
  </si>
  <si>
    <r>
      <t xml:space="preserve">В таблицу надо внести в </t>
    </r>
    <r>
      <rPr>
        <u val="single"/>
        <sz val="14"/>
        <color indexed="10"/>
        <rFont val="Arial Cyr"/>
        <family val="0"/>
      </rPr>
      <t>столбец "примечание- цены с НДС"</t>
    </r>
    <r>
      <rPr>
        <sz val="14"/>
        <color indexed="10"/>
        <rFont val="Arial Cyr"/>
        <family val="0"/>
      </rPr>
      <t xml:space="preserve"> - цены на цемент,песок(или др. заполнители),воду,пигмент и электроэнергию!</t>
    </r>
  </si>
  <si>
    <t>Песок (отсев камнедробления)</t>
  </si>
  <si>
    <t>◄</t>
  </si>
  <si>
    <r>
      <t xml:space="preserve">◄ </t>
    </r>
    <r>
      <rPr>
        <sz val="12"/>
        <rFont val="Arial Cyr"/>
        <family val="0"/>
      </rPr>
      <t>Подставьте свои значения стоимости с НДС.</t>
    </r>
  </si>
  <si>
    <r>
      <t xml:space="preserve">◄  </t>
    </r>
    <r>
      <rPr>
        <sz val="10"/>
        <rFont val="Arial Cyr"/>
        <family val="0"/>
      </rPr>
      <t>Общая зарплата всех рабочих, делёная на установленную производительность в месяц.</t>
    </r>
  </si>
  <si>
    <t xml:space="preserve">                 на изготовление 1шт блока заборного рельефного</t>
  </si>
  <si>
    <t xml:space="preserve">                                       (размер 390х120х190мм)</t>
  </si>
  <si>
    <t>По состоянию на "__"________ 201_ года</t>
  </si>
  <si>
    <t>Песок влажность ср.3%:</t>
  </si>
  <si>
    <t>Примечание: Производительность установлена  900 шт в смену (2шт на технологическм поддоне)</t>
  </si>
  <si>
    <t xml:space="preserve">                 на изготовление 1шт элемента столба забора рядового</t>
  </si>
  <si>
    <t xml:space="preserve">                                       (размер 390х248х195мм)</t>
  </si>
  <si>
    <t>Примечание:Производительность установлена  500 шт в смену (1шт на технологическом поддоне)</t>
  </si>
  <si>
    <t xml:space="preserve">                 на изготовление 1шт элемента столба забора углового</t>
  </si>
  <si>
    <t xml:space="preserve">                        на изготовление 1шт кирпича лицевого</t>
  </si>
  <si>
    <t xml:space="preserve">                                      (размер 250х125х88мм) </t>
  </si>
  <si>
    <t>1-й вариант</t>
  </si>
  <si>
    <t>(М 50)</t>
  </si>
  <si>
    <t>1 августа 2012г.</t>
  </si>
  <si>
    <t>Цемент лицевой слой</t>
  </si>
  <si>
    <t>Цемент основной слой</t>
  </si>
  <si>
    <t>Песок Мкр более 2,0</t>
  </si>
  <si>
    <t>Керамзит фр. 0-5мм</t>
  </si>
  <si>
    <t>м3</t>
  </si>
  <si>
    <t>Меропр по охр.труда</t>
  </si>
  <si>
    <t>Отпускная цена 1 шт</t>
  </si>
  <si>
    <t>0.73</t>
  </si>
  <si>
    <t>1 м2 =50 шт.</t>
  </si>
  <si>
    <r>
      <t>◄</t>
    </r>
    <r>
      <rPr>
        <sz val="12"/>
        <rFont val="Arial Cyr"/>
        <family val="2"/>
      </rPr>
      <t xml:space="preserve"> Рентабельность. Можно менять цифры не удаляя знак %.</t>
    </r>
  </si>
  <si>
    <t xml:space="preserve">                                       Калькуляция </t>
  </si>
  <si>
    <t>на изготовление 1шт теплоблока (ТБР-1)  рядового пустотелого</t>
  </si>
  <si>
    <t xml:space="preserve">                                     размером 390х390х188мм</t>
  </si>
  <si>
    <t>Цена</t>
  </si>
  <si>
    <t xml:space="preserve"> Расход,</t>
  </si>
  <si>
    <t>Стоимость</t>
  </si>
  <si>
    <t>Примечание</t>
  </si>
  <si>
    <t>на ед.</t>
  </si>
  <si>
    <t>кг/шт</t>
  </si>
  <si>
    <t>р.р.</t>
  </si>
  <si>
    <t>1.1</t>
  </si>
  <si>
    <t>Цемент М 400</t>
  </si>
  <si>
    <t>1.2</t>
  </si>
  <si>
    <t>Песок строительный сухой</t>
  </si>
  <si>
    <t>1.3</t>
  </si>
  <si>
    <t>Керамзит.гравий фр.5-10мм</t>
  </si>
  <si>
    <t>1.4</t>
  </si>
  <si>
    <t>Пигмент 3% от об. цемента</t>
  </si>
  <si>
    <t>лицевого слоя</t>
  </si>
  <si>
    <t>1.5</t>
  </si>
  <si>
    <t>Вкладыш полистирольный</t>
  </si>
  <si>
    <t>шт</t>
  </si>
  <si>
    <t>2.1</t>
  </si>
  <si>
    <t>2.2</t>
  </si>
  <si>
    <t>2.3</t>
  </si>
  <si>
    <t>2.4</t>
  </si>
  <si>
    <t>2.5</t>
  </si>
  <si>
    <t>Брак 0,3%</t>
  </si>
  <si>
    <t>2.6</t>
  </si>
  <si>
    <t>2.7</t>
  </si>
  <si>
    <t>Расходы отчетн. года</t>
  </si>
  <si>
    <t>Отпускная цена  1 шт</t>
  </si>
  <si>
    <t>Стоимость 1 м3</t>
  </si>
  <si>
    <t>Примечание:</t>
  </si>
  <si>
    <t>1. Лицевой слой цветной- цементно-песчаный бетон</t>
  </si>
  <si>
    <t>несущий слой - керамзитобетон на строительном песке</t>
  </si>
  <si>
    <t>2. Полистирольный вкладыш шириной 150мм</t>
  </si>
  <si>
    <t>на изготовление 1шт теплоблока (ТБР-1)  рядового полнотелого</t>
  </si>
  <si>
    <t>1. Лицевой и несущий слой - цементно-песчаный бетон</t>
  </si>
  <si>
    <t>3. Лицевой слой цветной</t>
  </si>
  <si>
    <t>на изготовление 1шт теплоблока рядового полнотелого</t>
  </si>
  <si>
    <t>1. Лицевой и несущий слои - цементно-песчаный бетон</t>
  </si>
  <si>
    <t>на изготовление 1шт теплоблока (ТБР-2) рядового полнотелого</t>
  </si>
  <si>
    <t xml:space="preserve">                                     размером 390х300х188мм</t>
  </si>
  <si>
    <t>на изготовление 1шт теплоблока (ТБр-2)  рядового полнотелого</t>
  </si>
  <si>
    <t xml:space="preserve">Сумма </t>
  </si>
  <si>
    <t>таблица расчетных цен на теплоблоки</t>
  </si>
  <si>
    <t>теплоблока рядового пустотелого</t>
  </si>
  <si>
    <t>(ТБР-1)</t>
  </si>
  <si>
    <t>ЦЕНА</t>
  </si>
  <si>
    <t>теплоблока рядового полнотелого</t>
  </si>
  <si>
    <t>(ТБР-1П)</t>
  </si>
  <si>
    <t>теплоблока рядового пустотелого керамзитового</t>
  </si>
  <si>
    <t>(ТБРк-1)</t>
  </si>
  <si>
    <t>теплоблока рядового полнотелого керамзитового</t>
  </si>
  <si>
    <t>(ТБРк-1П)</t>
  </si>
  <si>
    <t>390х390х188</t>
  </si>
  <si>
    <t>(ТБР-2)</t>
  </si>
  <si>
    <t>(ТБРк-2)</t>
  </si>
  <si>
    <t>390х300х188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</si>
</sst>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sz val="16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i/>
      <sz val="12"/>
      <color indexed="10"/>
      <name val="Arial Cyr"/>
      <family val="2"/>
    </font>
    <font>
      <b/>
      <sz val="12"/>
      <color indexed="10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12"/>
      <color indexed="10"/>
      <name val="Arial Cyr"/>
      <family val="2"/>
    </font>
    <font>
      <i/>
      <sz val="14"/>
      <color indexed="10"/>
      <name val="Arial Cyr"/>
      <family val="2"/>
    </font>
    <font>
      <sz val="14"/>
      <color indexed="10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b/>
      <i/>
      <sz val="12"/>
      <color indexed="8"/>
      <name val="Arial Cyr"/>
      <family val="2"/>
    </font>
    <font>
      <b/>
      <sz val="12"/>
      <color indexed="8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 Cyr"/>
      <family val="2"/>
    </font>
    <font>
      <i/>
      <sz val="14"/>
      <color indexed="8"/>
      <name val="Arial Cyr"/>
      <family val="2"/>
    </font>
    <font>
      <sz val="14"/>
      <color indexed="8"/>
      <name val="Arial Cyr"/>
      <family val="2"/>
    </font>
    <font>
      <u val="single"/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2"/>
      <color indexed="11"/>
      <name val="Arial Cyr"/>
      <family val="0"/>
    </font>
    <font>
      <sz val="10"/>
      <color indexed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0" fillId="0" borderId="20" xfId="0" applyFont="1" applyBorder="1" applyAlignment="1">
      <alignment/>
    </xf>
    <xf numFmtId="0" fontId="6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0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2" fontId="8" fillId="0" borderId="20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8" fillId="0" borderId="0" xfId="0" applyFont="1" applyAlignment="1">
      <alignment/>
    </xf>
    <xf numFmtId="0" fontId="7" fillId="0" borderId="20" xfId="0" applyNumberFormat="1" applyFont="1" applyBorder="1" applyAlignment="1">
      <alignment/>
    </xf>
    <xf numFmtId="0" fontId="10" fillId="0" borderId="20" xfId="0" applyFont="1" applyBorder="1" applyAlignment="1">
      <alignment/>
    </xf>
    <xf numFmtId="2" fontId="10" fillId="0" borderId="20" xfId="0" applyNumberFormat="1" applyFont="1" applyBorder="1" applyAlignment="1">
      <alignment/>
    </xf>
    <xf numFmtId="164" fontId="10" fillId="0" borderId="20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0" fontId="11" fillId="0" borderId="21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3" xfId="0" applyFont="1" applyBorder="1" applyAlignment="1">
      <alignment/>
    </xf>
    <xf numFmtId="2" fontId="12" fillId="0" borderId="23" xfId="0" applyNumberFormat="1" applyFont="1" applyBorder="1" applyAlignment="1">
      <alignment/>
    </xf>
    <xf numFmtId="164" fontId="12" fillId="0" borderId="23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24" xfId="0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5" fontId="4" fillId="0" borderId="20" xfId="0" applyNumberFormat="1" applyFont="1" applyBorder="1" applyAlignment="1">
      <alignment/>
    </xf>
    <xf numFmtId="0" fontId="14" fillId="0" borderId="20" xfId="0" applyFont="1" applyBorder="1" applyAlignment="1">
      <alignment/>
    </xf>
    <xf numFmtId="9" fontId="4" fillId="0" borderId="20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64" fontId="0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15" fillId="0" borderId="14" xfId="0" applyFont="1" applyBorder="1" applyAlignment="1">
      <alignment/>
    </xf>
    <xf numFmtId="164" fontId="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15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/>
    </xf>
    <xf numFmtId="2" fontId="7" fillId="0" borderId="20" xfId="0" applyNumberFormat="1" applyFont="1" applyBorder="1" applyAlignment="1">
      <alignment horizontal="center"/>
    </xf>
    <xf numFmtId="164" fontId="17" fillId="0" borderId="2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18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0" fontId="21" fillId="0" borderId="19" xfId="0" applyFont="1" applyBorder="1" applyAlignment="1">
      <alignment/>
    </xf>
    <xf numFmtId="164" fontId="21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21" fillId="0" borderId="0" xfId="0" applyFont="1" applyAlignment="1">
      <alignment/>
    </xf>
    <xf numFmtId="0" fontId="21" fillId="0" borderId="20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164" fontId="21" fillId="0" borderId="20" xfId="0" applyNumberFormat="1" applyFont="1" applyBorder="1" applyAlignment="1">
      <alignment/>
    </xf>
    <xf numFmtId="2" fontId="21" fillId="0" borderId="20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2" fontId="17" fillId="0" borderId="20" xfId="0" applyNumberFormat="1" applyFont="1" applyBorder="1" applyAlignment="1">
      <alignment horizontal="center"/>
    </xf>
    <xf numFmtId="0" fontId="24" fillId="0" borderId="20" xfId="0" applyFont="1" applyBorder="1" applyAlignment="1">
      <alignment/>
    </xf>
    <xf numFmtId="0" fontId="17" fillId="0" borderId="20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0" fontId="16" fillId="0" borderId="20" xfId="0" applyFont="1" applyBorder="1" applyAlignment="1">
      <alignment/>
    </xf>
    <xf numFmtId="164" fontId="16" fillId="0" borderId="20" xfId="0" applyNumberFormat="1" applyFont="1" applyBorder="1" applyAlignment="1">
      <alignment/>
    </xf>
    <xf numFmtId="0" fontId="17" fillId="0" borderId="20" xfId="0" applyNumberFormat="1" applyFont="1" applyBorder="1" applyAlignment="1">
      <alignment/>
    </xf>
    <xf numFmtId="9" fontId="19" fillId="0" borderId="2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10" fillId="0" borderId="23" xfId="0" applyNumberFormat="1" applyFont="1" applyBorder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3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3" fillId="0" borderId="20" xfId="0" applyFont="1" applyBorder="1" applyAlignment="1">
      <alignment/>
    </xf>
    <xf numFmtId="2" fontId="13" fillId="0" borderId="20" xfId="0" applyNumberFormat="1" applyFont="1" applyBorder="1" applyAlignment="1">
      <alignment horizontal="left"/>
    </xf>
    <xf numFmtId="0" fontId="10" fillId="0" borderId="0" xfId="0" applyFont="1" applyAlignment="1">
      <alignment/>
    </xf>
    <xf numFmtId="164" fontId="29" fillId="0" borderId="20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64" fontId="31" fillId="0" borderId="0" xfId="0" applyNumberFormat="1" applyFont="1" applyAlignment="1">
      <alignment/>
    </xf>
    <xf numFmtId="164" fontId="4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 applyAlignment="1">
      <alignment/>
    </xf>
    <xf numFmtId="166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/>
    </xf>
    <xf numFmtId="2" fontId="0" fillId="0" borderId="23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164" fontId="7" fillId="0" borderId="19" xfId="0" applyNumberFormat="1" applyFont="1" applyBorder="1" applyAlignment="1">
      <alignment horizontal="center"/>
    </xf>
    <xf numFmtId="164" fontId="17" fillId="0" borderId="19" xfId="0" applyNumberFormat="1" applyFont="1" applyBorder="1" applyAlignment="1">
      <alignment/>
    </xf>
    <xf numFmtId="0" fontId="14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0" xfId="52" applyNumberFormat="1" applyFont="1" applyBorder="1">
      <alignment/>
      <protection/>
    </xf>
    <xf numFmtId="49" fontId="0" fillId="0" borderId="0" xfId="52" applyNumberFormat="1">
      <alignment/>
      <protection/>
    </xf>
    <xf numFmtId="0" fontId="49" fillId="0" borderId="0" xfId="52" applyFont="1">
      <alignment/>
      <protection/>
    </xf>
    <xf numFmtId="0" fontId="0" fillId="0" borderId="0" xfId="52">
      <alignment/>
      <protection/>
    </xf>
    <xf numFmtId="164" fontId="0" fillId="0" borderId="0" xfId="52" applyNumberFormat="1">
      <alignment/>
      <protection/>
    </xf>
    <xf numFmtId="164" fontId="4" fillId="0" borderId="0" xfId="52" applyNumberFormat="1" applyFont="1">
      <alignment/>
      <protection/>
    </xf>
    <xf numFmtId="0" fontId="3" fillId="0" borderId="0" xfId="52" applyFont="1">
      <alignment/>
      <protection/>
    </xf>
    <xf numFmtId="2" fontId="3" fillId="0" borderId="0" xfId="52" applyNumberFormat="1" applyFont="1">
      <alignment/>
      <protection/>
    </xf>
    <xf numFmtId="0" fontId="0" fillId="0" borderId="0" xfId="52" applyBorder="1">
      <alignment/>
      <protection/>
    </xf>
    <xf numFmtId="49" fontId="4" fillId="0" borderId="10" xfId="52" applyNumberFormat="1" applyFont="1" applyBorder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>
      <alignment/>
      <protection/>
    </xf>
    <xf numFmtId="164" fontId="4" fillId="0" borderId="10" xfId="52" applyNumberFormat="1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0" fontId="4" fillId="0" borderId="10" xfId="52" applyFont="1" applyBorder="1">
      <alignment/>
      <protection/>
    </xf>
    <xf numFmtId="0" fontId="5" fillId="0" borderId="0" xfId="52" applyFont="1" applyBorder="1">
      <alignment/>
      <protection/>
    </xf>
    <xf numFmtId="49" fontId="0" fillId="0" borderId="15" xfId="52" applyNumberFormat="1" applyBorder="1">
      <alignment/>
      <protection/>
    </xf>
    <xf numFmtId="0" fontId="0" fillId="0" borderId="15" xfId="52" applyBorder="1" applyAlignment="1">
      <alignment horizontal="center"/>
      <protection/>
    </xf>
    <xf numFmtId="0" fontId="0" fillId="0" borderId="16" xfId="52" applyBorder="1">
      <alignment/>
      <protection/>
    </xf>
    <xf numFmtId="164" fontId="4" fillId="0" borderId="15" xfId="52" applyNumberFormat="1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15" fillId="0" borderId="0" xfId="52" applyFont="1" applyBorder="1" applyAlignment="1">
      <alignment horizontal="center"/>
      <protection/>
    </xf>
    <xf numFmtId="49" fontId="3" fillId="0" borderId="19" xfId="52" applyNumberFormat="1" applyFont="1" applyBorder="1" applyAlignment="1">
      <alignment horizontal="center"/>
      <protection/>
    </xf>
    <xf numFmtId="0" fontId="3" fillId="0" borderId="19" xfId="52" applyFont="1" applyBorder="1">
      <alignment/>
      <protection/>
    </xf>
    <xf numFmtId="0" fontId="4" fillId="0" borderId="19" xfId="52" applyFont="1" applyBorder="1">
      <alignment/>
      <protection/>
    </xf>
    <xf numFmtId="164" fontId="4" fillId="0" borderId="19" xfId="52" applyNumberFormat="1" applyFont="1" applyBorder="1">
      <alignment/>
      <protection/>
    </xf>
    <xf numFmtId="164" fontId="4" fillId="0" borderId="25" xfId="52" applyNumberFormat="1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49" fontId="4" fillId="0" borderId="20" xfId="52" applyNumberFormat="1" applyFont="1" applyBorder="1" applyAlignment="1">
      <alignment horizontal="center"/>
      <protection/>
    </xf>
    <xf numFmtId="0" fontId="4" fillId="0" borderId="20" xfId="52" applyFont="1" applyBorder="1">
      <alignment/>
      <protection/>
    </xf>
    <xf numFmtId="0" fontId="4" fillId="0" borderId="20" xfId="52" applyFont="1" applyBorder="1" applyAlignment="1">
      <alignment horizontal="center"/>
      <protection/>
    </xf>
    <xf numFmtId="2" fontId="4" fillId="0" borderId="20" xfId="52" applyNumberFormat="1" applyFont="1" applyBorder="1" applyAlignment="1">
      <alignment horizontal="center"/>
      <protection/>
    </xf>
    <xf numFmtId="164" fontId="4" fillId="0" borderId="26" xfId="52" applyNumberFormat="1" applyFont="1" applyBorder="1">
      <alignment/>
      <protection/>
    </xf>
    <xf numFmtId="164" fontId="4" fillId="0" borderId="20" xfId="52" applyNumberFormat="1" applyFont="1" applyBorder="1" applyAlignment="1">
      <alignment horizontal="center"/>
      <protection/>
    </xf>
    <xf numFmtId="0" fontId="4" fillId="0" borderId="0" xfId="52" applyFont="1" applyBorder="1">
      <alignment/>
      <protection/>
    </xf>
    <xf numFmtId="49" fontId="4" fillId="0" borderId="27" xfId="52" applyNumberFormat="1" applyFont="1" applyBorder="1" applyAlignment="1">
      <alignment horizontal="center"/>
      <protection/>
    </xf>
    <xf numFmtId="0" fontId="4" fillId="0" borderId="27" xfId="52" applyFont="1" applyBorder="1">
      <alignment/>
      <protection/>
    </xf>
    <xf numFmtId="0" fontId="4" fillId="0" borderId="27" xfId="52" applyFont="1" applyBorder="1" applyAlignment="1">
      <alignment horizontal="center"/>
      <protection/>
    </xf>
    <xf numFmtId="164" fontId="4" fillId="0" borderId="27" xfId="52" applyNumberFormat="1" applyFont="1" applyBorder="1">
      <alignment/>
      <protection/>
    </xf>
    <xf numFmtId="2" fontId="4" fillId="0" borderId="27" xfId="52" applyNumberFormat="1" applyFont="1" applyBorder="1" applyAlignment="1">
      <alignment horizontal="center"/>
      <protection/>
    </xf>
    <xf numFmtId="164" fontId="4" fillId="0" borderId="28" xfId="52" applyNumberFormat="1" applyFont="1" applyBorder="1">
      <alignment/>
      <protection/>
    </xf>
    <xf numFmtId="165" fontId="4" fillId="0" borderId="27" xfId="52" applyNumberFormat="1" applyFont="1" applyBorder="1" applyAlignment="1">
      <alignment horizontal="center"/>
      <protection/>
    </xf>
    <xf numFmtId="49" fontId="4" fillId="0" borderId="23" xfId="52" applyNumberFormat="1" applyFont="1" applyBorder="1" applyAlignment="1">
      <alignment horizontal="center"/>
      <protection/>
    </xf>
    <xf numFmtId="0" fontId="4" fillId="0" borderId="23" xfId="52" applyFont="1" applyBorder="1">
      <alignment/>
      <protection/>
    </xf>
    <xf numFmtId="0" fontId="4" fillId="0" borderId="23" xfId="52" applyFont="1" applyBorder="1" applyAlignment="1">
      <alignment horizontal="center"/>
      <protection/>
    </xf>
    <xf numFmtId="164" fontId="4" fillId="0" borderId="23" xfId="52" applyNumberFormat="1" applyFont="1" applyBorder="1">
      <alignment/>
      <protection/>
    </xf>
    <xf numFmtId="2" fontId="4" fillId="0" borderId="23" xfId="52" applyNumberFormat="1" applyFont="1" applyBorder="1" applyAlignment="1">
      <alignment horizontal="center"/>
      <protection/>
    </xf>
    <xf numFmtId="164" fontId="4" fillId="0" borderId="21" xfId="52" applyNumberFormat="1" applyFont="1" applyBorder="1">
      <alignment/>
      <protection/>
    </xf>
    <xf numFmtId="164" fontId="4" fillId="0" borderId="23" xfId="52" applyNumberFormat="1" applyFont="1" applyBorder="1" applyAlignment="1">
      <alignment horizontal="center"/>
      <protection/>
    </xf>
    <xf numFmtId="49" fontId="3" fillId="0" borderId="19" xfId="52" applyNumberFormat="1" applyFont="1" applyBorder="1">
      <alignment/>
      <protection/>
    </xf>
    <xf numFmtId="0" fontId="16" fillId="0" borderId="19" xfId="52" applyNumberFormat="1" applyFont="1" applyBorder="1">
      <alignment/>
      <protection/>
    </xf>
    <xf numFmtId="0" fontId="7" fillId="0" borderId="19" xfId="52" applyFont="1" applyBorder="1">
      <alignment/>
      <protection/>
    </xf>
    <xf numFmtId="164" fontId="7" fillId="0" borderId="19" xfId="52" applyNumberFormat="1" applyFont="1" applyBorder="1">
      <alignment/>
      <protection/>
    </xf>
    <xf numFmtId="2" fontId="3" fillId="0" borderId="19" xfId="52" applyNumberFormat="1" applyFont="1" applyBorder="1" applyAlignment="1">
      <alignment horizontal="center"/>
      <protection/>
    </xf>
    <xf numFmtId="164" fontId="17" fillId="0" borderId="25" xfId="52" applyNumberFormat="1" applyFont="1" applyBorder="1">
      <alignment/>
      <protection/>
    </xf>
    <xf numFmtId="164" fontId="17" fillId="0" borderId="19" xfId="52" applyNumberFormat="1" applyFont="1" applyBorder="1">
      <alignment/>
      <protection/>
    </xf>
    <xf numFmtId="0" fontId="3" fillId="0" borderId="0" xfId="52" applyFont="1" applyBorder="1">
      <alignment/>
      <protection/>
    </xf>
    <xf numFmtId="49" fontId="3" fillId="0" borderId="20" xfId="52" applyNumberFormat="1" applyFont="1" applyBorder="1" applyAlignment="1">
      <alignment horizontal="center"/>
      <protection/>
    </xf>
    <xf numFmtId="0" fontId="3" fillId="0" borderId="20" xfId="52" applyFont="1" applyBorder="1">
      <alignment/>
      <protection/>
    </xf>
    <xf numFmtId="10" fontId="0" fillId="0" borderId="23" xfId="52" applyNumberFormat="1" applyFont="1" applyBorder="1">
      <alignment/>
      <protection/>
    </xf>
    <xf numFmtId="49" fontId="4" fillId="0" borderId="19" xfId="52" applyNumberFormat="1" applyFont="1" applyBorder="1">
      <alignment/>
      <protection/>
    </xf>
    <xf numFmtId="0" fontId="8" fillId="0" borderId="19" xfId="52" applyNumberFormat="1" applyFont="1" applyBorder="1">
      <alignment/>
      <protection/>
    </xf>
    <xf numFmtId="0" fontId="8" fillId="0" borderId="19" xfId="52" applyFont="1" applyBorder="1">
      <alignment/>
      <protection/>
    </xf>
    <xf numFmtId="164" fontId="8" fillId="0" borderId="19" xfId="52" applyNumberFormat="1" applyFont="1" applyBorder="1">
      <alignment/>
      <protection/>
    </xf>
    <xf numFmtId="164" fontId="8" fillId="0" borderId="25" xfId="52" applyNumberFormat="1" applyFont="1" applyBorder="1">
      <alignment/>
      <protection/>
    </xf>
    <xf numFmtId="49" fontId="4" fillId="0" borderId="20" xfId="52" applyNumberFormat="1" applyFont="1" applyBorder="1">
      <alignment/>
      <protection/>
    </xf>
    <xf numFmtId="0" fontId="7" fillId="0" borderId="20" xfId="52" applyNumberFormat="1" applyFont="1" applyBorder="1">
      <alignment/>
      <protection/>
    </xf>
    <xf numFmtId="0" fontId="10" fillId="0" borderId="20" xfId="52" applyFont="1" applyBorder="1">
      <alignment/>
      <protection/>
    </xf>
    <xf numFmtId="164" fontId="10" fillId="0" borderId="20" xfId="52" applyNumberFormat="1" applyFont="1" applyBorder="1">
      <alignment/>
      <protection/>
    </xf>
    <xf numFmtId="164" fontId="7" fillId="0" borderId="26" xfId="52" applyNumberFormat="1" applyFont="1" applyBorder="1">
      <alignment/>
      <protection/>
    </xf>
    <xf numFmtId="164" fontId="7" fillId="0" borderId="20" xfId="52" applyNumberFormat="1" applyFont="1" applyBorder="1">
      <alignment/>
      <protection/>
    </xf>
    <xf numFmtId="164" fontId="21" fillId="0" borderId="26" xfId="52" applyNumberFormat="1" applyFont="1" applyBorder="1">
      <alignment/>
      <protection/>
    </xf>
    <xf numFmtId="9" fontId="4" fillId="0" borderId="0" xfId="52" applyNumberFormat="1" applyFont="1" applyBorder="1" applyAlignment="1">
      <alignment horizontal="center"/>
      <protection/>
    </xf>
    <xf numFmtId="49" fontId="3" fillId="0" borderId="0" xfId="52" applyNumberFormat="1" applyFont="1">
      <alignment/>
      <protection/>
    </xf>
    <xf numFmtId="0" fontId="6" fillId="0" borderId="0" xfId="52" applyNumberFormat="1" applyFont="1" applyBorder="1">
      <alignment/>
      <protection/>
    </xf>
    <xf numFmtId="0" fontId="7" fillId="0" borderId="0" xfId="52" applyFont="1" applyBorder="1">
      <alignment/>
      <protection/>
    </xf>
    <xf numFmtId="164" fontId="7" fillId="0" borderId="0" xfId="52" applyNumberFormat="1" applyFont="1" applyBorder="1">
      <alignment/>
      <protection/>
    </xf>
    <xf numFmtId="2" fontId="7" fillId="0" borderId="0" xfId="52" applyNumberFormat="1" applyFont="1" applyBorder="1">
      <alignment/>
      <protection/>
    </xf>
    <xf numFmtId="0" fontId="7" fillId="0" borderId="0" xfId="52" applyFont="1" applyFill="1" applyBorder="1">
      <alignment/>
      <protection/>
    </xf>
    <xf numFmtId="49" fontId="7" fillId="0" borderId="0" xfId="52" applyNumberFormat="1" applyFont="1">
      <alignment/>
      <protection/>
    </xf>
    <xf numFmtId="0" fontId="7" fillId="0" borderId="0" xfId="52" applyFont="1">
      <alignment/>
      <protection/>
    </xf>
    <xf numFmtId="164" fontId="7" fillId="0" borderId="0" xfId="52" applyNumberFormat="1" applyFont="1">
      <alignment/>
      <protection/>
    </xf>
    <xf numFmtId="2" fontId="31" fillId="0" borderId="0" xfId="52" applyNumberFormat="1" applyFont="1">
      <alignment/>
      <protection/>
    </xf>
    <xf numFmtId="0" fontId="4" fillId="0" borderId="0" xfId="52" applyFont="1" applyFill="1" applyBorder="1">
      <alignment/>
      <protection/>
    </xf>
    <xf numFmtId="2" fontId="0" fillId="0" borderId="0" xfId="52" applyNumberFormat="1">
      <alignment/>
      <protection/>
    </xf>
    <xf numFmtId="0" fontId="4" fillId="0" borderId="0" xfId="52" applyFont="1" applyBorder="1">
      <alignment/>
      <protection/>
    </xf>
    <xf numFmtId="164" fontId="0" fillId="0" borderId="0" xfId="52" applyNumberFormat="1" applyBorder="1">
      <alignment/>
      <protection/>
    </xf>
    <xf numFmtId="49" fontId="0" fillId="0" borderId="0" xfId="52" applyNumberFormat="1" applyFont="1">
      <alignment/>
      <protection/>
    </xf>
    <xf numFmtId="0" fontId="0" fillId="0" borderId="0" xfId="52" applyFont="1" applyBorder="1">
      <alignment/>
      <protection/>
    </xf>
    <xf numFmtId="164" fontId="0" fillId="0" borderId="0" xfId="52" applyNumberFormat="1" applyFont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0" xfId="52" applyNumberFormat="1" applyFont="1">
      <alignment/>
      <protection/>
    </xf>
    <xf numFmtId="0" fontId="4" fillId="0" borderId="25" xfId="52" applyFont="1" applyBorder="1">
      <alignment/>
      <protection/>
    </xf>
    <xf numFmtId="2" fontId="4" fillId="0" borderId="26" xfId="52" applyNumberFormat="1" applyFont="1" applyBorder="1" applyAlignment="1">
      <alignment horizontal="center"/>
      <protection/>
    </xf>
    <xf numFmtId="2" fontId="4" fillId="0" borderId="28" xfId="52" applyNumberFormat="1" applyFont="1" applyBorder="1" applyAlignment="1">
      <alignment horizontal="center"/>
      <protection/>
    </xf>
    <xf numFmtId="2" fontId="4" fillId="0" borderId="21" xfId="52" applyNumberFormat="1" applyFont="1" applyBorder="1" applyAlignment="1">
      <alignment horizontal="center"/>
      <protection/>
    </xf>
    <xf numFmtId="2" fontId="3" fillId="0" borderId="25" xfId="52" applyNumberFormat="1" applyFont="1" applyBorder="1" applyAlignment="1">
      <alignment horizontal="center"/>
      <protection/>
    </xf>
    <xf numFmtId="0" fontId="4" fillId="0" borderId="26" xfId="52" applyFont="1" applyBorder="1" applyAlignment="1">
      <alignment horizontal="center"/>
      <protection/>
    </xf>
    <xf numFmtId="0" fontId="4" fillId="0" borderId="26" xfId="52" applyFont="1" applyBorder="1">
      <alignment/>
      <protection/>
    </xf>
    <xf numFmtId="0" fontId="8" fillId="0" borderId="25" xfId="52" applyFont="1" applyBorder="1">
      <alignment/>
      <protection/>
    </xf>
    <xf numFmtId="0" fontId="4" fillId="0" borderId="21" xfId="52" applyFont="1" applyBorder="1">
      <alignment/>
      <protection/>
    </xf>
    <xf numFmtId="0" fontId="4" fillId="0" borderId="15" xfId="52" applyFont="1" applyBorder="1" applyAlignment="1">
      <alignment horizontal="center"/>
      <protection/>
    </xf>
    <xf numFmtId="2" fontId="4" fillId="0" borderId="25" xfId="52" applyNumberFormat="1" applyFont="1" applyBorder="1">
      <alignment/>
      <protection/>
    </xf>
    <xf numFmtId="2" fontId="4" fillId="0" borderId="26" xfId="52" applyNumberFormat="1" applyFont="1" applyBorder="1">
      <alignment/>
      <protection/>
    </xf>
    <xf numFmtId="2" fontId="8" fillId="0" borderId="25" xfId="52" applyNumberFormat="1" applyFont="1" applyBorder="1">
      <alignment/>
      <protection/>
    </xf>
    <xf numFmtId="2" fontId="10" fillId="0" borderId="26" xfId="52" applyNumberFormat="1" applyFont="1" applyBorder="1">
      <alignment/>
      <protection/>
    </xf>
    <xf numFmtId="2" fontId="4" fillId="0" borderId="21" xfId="52" applyNumberFormat="1" applyFont="1" applyBorder="1">
      <alignment/>
      <protection/>
    </xf>
    <xf numFmtId="2" fontId="4" fillId="0" borderId="28" xfId="52" applyNumberFormat="1" applyFont="1" applyBorder="1">
      <alignment/>
      <protection/>
    </xf>
    <xf numFmtId="2" fontId="17" fillId="0" borderId="25" xfId="52" applyNumberFormat="1" applyFont="1" applyBorder="1">
      <alignment/>
      <protection/>
    </xf>
    <xf numFmtId="2" fontId="4" fillId="0" borderId="2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2" fontId="4" fillId="0" borderId="25" xfId="52" applyNumberFormat="1" applyFont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164" fontId="4" fillId="0" borderId="0" xfId="52" applyNumberFormat="1" applyFont="1" applyBorder="1">
      <alignment/>
      <protection/>
    </xf>
    <xf numFmtId="164" fontId="4" fillId="0" borderId="0" xfId="52" applyNumberFormat="1" applyFont="1" applyBorder="1" applyAlignment="1">
      <alignment horizontal="center"/>
      <protection/>
    </xf>
    <xf numFmtId="164" fontId="17" fillId="0" borderId="0" xfId="52" applyNumberFormat="1" applyFont="1" applyBorder="1">
      <alignment/>
      <protection/>
    </xf>
    <xf numFmtId="164" fontId="8" fillId="0" borderId="0" xfId="52" applyNumberFormat="1" applyFont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52" applyFont="1" applyFill="1" applyBorder="1" applyAlignment="1">
      <alignment horizontal="left"/>
      <protection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104775</xdr:rowOff>
    </xdr:from>
    <xdr:to>
      <xdr:col>8</xdr:col>
      <xdr:colOff>685800</xdr:colOff>
      <xdr:row>13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8181975" y="1533525"/>
          <a:ext cx="495300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7.75390625" style="0" customWidth="1"/>
    <col min="4" max="4" width="7.25390625" style="0" customWidth="1"/>
    <col min="5" max="5" width="8.375" style="5" customWidth="1"/>
    <col min="6" max="6" width="8.75390625" style="0" customWidth="1"/>
    <col min="7" max="7" width="11.125" style="5" customWidth="1"/>
    <col min="8" max="8" width="15.00390625" style="0" customWidth="1"/>
  </cols>
  <sheetData>
    <row r="1" spans="1:6" ht="20.25">
      <c r="A1" s="1"/>
      <c r="B1" s="2" t="s">
        <v>0</v>
      </c>
      <c r="C1" s="2"/>
      <c r="D1" s="3"/>
      <c r="E1" s="4"/>
      <c r="F1" s="5"/>
    </row>
    <row r="2" spans="1:6" ht="15.75">
      <c r="A2" s="1"/>
      <c r="B2" s="6" t="s">
        <v>1</v>
      </c>
      <c r="C2" s="6"/>
      <c r="D2" s="7"/>
      <c r="E2" s="8"/>
      <c r="F2" s="5"/>
    </row>
    <row r="3" spans="1:7" s="6" customFormat="1" ht="15.75">
      <c r="A3" s="9"/>
      <c r="B3" s="6" t="s">
        <v>2</v>
      </c>
      <c r="E3" s="8"/>
      <c r="F3" s="8"/>
      <c r="G3" s="8"/>
    </row>
    <row r="4" spans="1:6" ht="15.75">
      <c r="A4" s="10"/>
      <c r="B4" s="6" t="s">
        <v>3</v>
      </c>
      <c r="C4" s="11" t="s">
        <v>4</v>
      </c>
      <c r="D4" s="12"/>
      <c r="E4" s="13"/>
      <c r="F4" s="5"/>
    </row>
    <row r="5" spans="1:8" ht="16.5" thickBot="1">
      <c r="A5" s="10"/>
      <c r="B5" s="6"/>
      <c r="C5" s="6"/>
      <c r="D5" s="14"/>
      <c r="E5" s="13"/>
      <c r="F5" s="15" t="s">
        <v>5</v>
      </c>
      <c r="G5" s="13"/>
      <c r="H5" s="16"/>
    </row>
    <row r="6" spans="1:8" s="24" customFormat="1" ht="15.75" thickBot="1">
      <c r="A6" s="17" t="s">
        <v>6</v>
      </c>
      <c r="B6" s="18" t="s">
        <v>7</v>
      </c>
      <c r="C6" s="17" t="s">
        <v>8</v>
      </c>
      <c r="D6" s="19" t="s">
        <v>9</v>
      </c>
      <c r="E6" s="20" t="s">
        <v>10</v>
      </c>
      <c r="F6" s="21" t="s">
        <v>11</v>
      </c>
      <c r="G6" s="22" t="s">
        <v>12</v>
      </c>
      <c r="H6" s="23"/>
    </row>
    <row r="7" spans="1:8" s="24" customFormat="1" ht="15.75" thickBot="1">
      <c r="A7" s="25"/>
      <c r="B7" s="25"/>
      <c r="C7" s="25" t="s">
        <v>13</v>
      </c>
      <c r="D7" s="26" t="s">
        <v>78</v>
      </c>
      <c r="E7" s="27"/>
      <c r="F7" s="28" t="s">
        <v>78</v>
      </c>
      <c r="G7" s="29" t="s">
        <v>14</v>
      </c>
      <c r="H7" s="30" t="s">
        <v>15</v>
      </c>
    </row>
    <row r="8" spans="1:8" s="16" customFormat="1" ht="15.75">
      <c r="A8" s="31">
        <v>1</v>
      </c>
      <c r="B8" s="32" t="s">
        <v>16</v>
      </c>
      <c r="C8" s="33"/>
      <c r="D8" s="34"/>
      <c r="E8" s="34"/>
      <c r="F8" s="34"/>
      <c r="G8" s="13"/>
      <c r="H8" s="33"/>
    </row>
    <row r="9" spans="1:10" s="16" customFormat="1" ht="15">
      <c r="A9" s="35">
        <v>1.1</v>
      </c>
      <c r="B9" s="36" t="s">
        <v>17</v>
      </c>
      <c r="C9" s="37" t="s">
        <v>18</v>
      </c>
      <c r="D9" s="38">
        <f>G9*0.8333</f>
        <v>0</v>
      </c>
      <c r="E9" s="38">
        <v>0.95</v>
      </c>
      <c r="F9" s="38">
        <f>D9*E9</f>
        <v>0</v>
      </c>
      <c r="G9" s="38">
        <v>0</v>
      </c>
      <c r="H9" s="36"/>
      <c r="J9" s="39"/>
    </row>
    <row r="10" spans="1:10" s="16" customFormat="1" ht="15">
      <c r="A10" s="35">
        <v>1.2</v>
      </c>
      <c r="B10" s="36" t="s">
        <v>19</v>
      </c>
      <c r="C10" s="37" t="s">
        <v>18</v>
      </c>
      <c r="D10" s="38">
        <f>G10*0.8333</f>
        <v>0</v>
      </c>
      <c r="E10" s="38">
        <v>2.52</v>
      </c>
      <c r="F10" s="38">
        <f>D10*E10</f>
        <v>0</v>
      </c>
      <c r="G10" s="38">
        <v>0</v>
      </c>
      <c r="H10" s="40"/>
      <c r="J10" s="39"/>
    </row>
    <row r="11" spans="1:10" s="16" customFormat="1" ht="15">
      <c r="A11" s="35">
        <v>1.3</v>
      </c>
      <c r="B11" s="36" t="s">
        <v>20</v>
      </c>
      <c r="C11" s="37" t="s">
        <v>18</v>
      </c>
      <c r="D11" s="38">
        <f>G11*0.8333</f>
        <v>0</v>
      </c>
      <c r="E11" s="38">
        <v>0.16</v>
      </c>
      <c r="F11" s="38">
        <f>D11*E11</f>
        <v>0</v>
      </c>
      <c r="G11" s="38">
        <v>0</v>
      </c>
      <c r="H11" s="40"/>
      <c r="J11" s="39"/>
    </row>
    <row r="12" spans="1:8" s="6" customFormat="1" ht="15.75">
      <c r="A12" s="41" t="s">
        <v>21</v>
      </c>
      <c r="B12" s="42"/>
      <c r="C12" s="42"/>
      <c r="D12" s="43"/>
      <c r="E12" s="44">
        <f>SUM(E9:E11)</f>
        <v>3.63</v>
      </c>
      <c r="F12" s="44">
        <f>SUM(F9:F11)</f>
        <v>0</v>
      </c>
      <c r="G12" s="44"/>
      <c r="H12" s="45"/>
    </row>
    <row r="13" spans="1:8" s="16" customFormat="1" ht="15.75">
      <c r="A13" s="46">
        <v>2</v>
      </c>
      <c r="B13" s="45" t="s">
        <v>22</v>
      </c>
      <c r="C13" s="36"/>
      <c r="D13" s="47"/>
      <c r="E13" s="38"/>
      <c r="F13" s="38"/>
      <c r="G13" s="38"/>
      <c r="H13" s="36"/>
    </row>
    <row r="14" spans="1:8" s="16" customFormat="1" ht="15">
      <c r="A14" s="35">
        <v>2.1</v>
      </c>
      <c r="B14" s="36" t="s">
        <v>23</v>
      </c>
      <c r="C14" s="36" t="s">
        <v>24</v>
      </c>
      <c r="D14" s="47">
        <f>G14*0.8333</f>
        <v>0</v>
      </c>
      <c r="E14" s="38">
        <v>0.016</v>
      </c>
      <c r="F14" s="38">
        <f>D14*E14</f>
        <v>0</v>
      </c>
      <c r="G14" s="38">
        <v>0</v>
      </c>
      <c r="H14" s="40"/>
    </row>
    <row r="15" spans="1:8" s="16" customFormat="1" ht="15">
      <c r="A15" s="35">
        <v>2.2</v>
      </c>
      <c r="B15" s="36" t="s">
        <v>25</v>
      </c>
      <c r="C15" s="36"/>
      <c r="D15" s="47"/>
      <c r="E15" s="38"/>
      <c r="F15" s="36">
        <v>0.017</v>
      </c>
      <c r="G15" s="38"/>
      <c r="H15" s="36"/>
    </row>
    <row r="16" spans="1:8" s="16" customFormat="1" ht="15">
      <c r="A16" s="35">
        <v>2.3</v>
      </c>
      <c r="B16" s="36" t="s">
        <v>26</v>
      </c>
      <c r="C16" s="36"/>
      <c r="D16" s="47"/>
      <c r="E16" s="38"/>
      <c r="F16" s="36">
        <v>0.012</v>
      </c>
      <c r="G16" s="38"/>
      <c r="H16" s="40"/>
    </row>
    <row r="17" spans="1:8" s="16" customFormat="1" ht="15">
      <c r="A17" s="35">
        <v>2.4</v>
      </c>
      <c r="B17" s="36" t="s">
        <v>27</v>
      </c>
      <c r="C17" s="36"/>
      <c r="D17" s="47"/>
      <c r="E17" s="38"/>
      <c r="F17" s="36">
        <v>0.01</v>
      </c>
      <c r="G17" s="38"/>
      <c r="H17" s="40"/>
    </row>
    <row r="18" spans="1:8" s="16" customFormat="1" ht="15">
      <c r="A18" s="35">
        <v>2.5</v>
      </c>
      <c r="B18" s="36" t="s">
        <v>28</v>
      </c>
      <c r="C18" s="36"/>
      <c r="D18" s="47"/>
      <c r="E18" s="38"/>
      <c r="F18" s="36">
        <v>0.02</v>
      </c>
      <c r="G18" s="38"/>
      <c r="H18" s="40"/>
    </row>
    <row r="19" spans="1:8" s="16" customFormat="1" ht="15">
      <c r="A19" s="35">
        <v>2.6</v>
      </c>
      <c r="B19" s="36" t="s">
        <v>29</v>
      </c>
      <c r="C19" s="36"/>
      <c r="D19" s="47"/>
      <c r="E19" s="38"/>
      <c r="F19" s="38">
        <f>2600/2/44000</f>
        <v>0.029545454545454545</v>
      </c>
      <c r="G19" s="38"/>
      <c r="H19" s="40"/>
    </row>
    <row r="20" spans="1:8" s="16" customFormat="1" ht="15">
      <c r="A20" s="35">
        <v>2.7</v>
      </c>
      <c r="B20" s="36" t="s">
        <v>30</v>
      </c>
      <c r="C20" s="36"/>
      <c r="D20" s="47"/>
      <c r="E20" s="38"/>
      <c r="F20" s="38">
        <v>0.008</v>
      </c>
      <c r="G20" s="38"/>
      <c r="H20" s="40"/>
    </row>
    <row r="21" spans="1:8" s="16" customFormat="1" ht="15">
      <c r="A21" s="35">
        <v>2.8</v>
      </c>
      <c r="B21" s="36" t="s">
        <v>31</v>
      </c>
      <c r="C21" s="36"/>
      <c r="D21" s="47"/>
      <c r="E21" s="38"/>
      <c r="F21" s="38">
        <v>0.12</v>
      </c>
      <c r="G21" s="38"/>
      <c r="H21" s="40"/>
    </row>
    <row r="22" spans="1:8" s="16" customFormat="1" ht="15">
      <c r="A22" s="35">
        <v>2.9</v>
      </c>
      <c r="B22" s="36" t="s">
        <v>32</v>
      </c>
      <c r="C22" s="36"/>
      <c r="D22" s="47"/>
      <c r="E22" s="38"/>
      <c r="F22" s="38">
        <f>10500/2/44000*30%</f>
        <v>0.03579545454545455</v>
      </c>
      <c r="G22" s="38"/>
      <c r="H22" s="40"/>
    </row>
    <row r="23" spans="1:8" s="53" customFormat="1" ht="15">
      <c r="A23" s="48" t="s">
        <v>33</v>
      </c>
      <c r="B23" s="49"/>
      <c r="C23" s="49"/>
      <c r="D23" s="50"/>
      <c r="E23" s="51"/>
      <c r="F23" s="50">
        <f>SUM(F14:F22)</f>
        <v>0.2523409090909091</v>
      </c>
      <c r="G23" s="51"/>
      <c r="H23" s="52"/>
    </row>
    <row r="24" spans="1:8" s="16" customFormat="1" ht="15.75">
      <c r="A24" s="54" t="s">
        <v>34</v>
      </c>
      <c r="B24" s="42"/>
      <c r="C24" s="55"/>
      <c r="D24" s="56"/>
      <c r="E24" s="57"/>
      <c r="F24" s="58">
        <f>F12+F23</f>
        <v>0.2523409090909091</v>
      </c>
      <c r="G24" s="58"/>
      <c r="H24" s="40"/>
    </row>
    <row r="25" spans="1:8" s="16" customFormat="1" ht="15.75">
      <c r="A25" s="46">
        <v>3</v>
      </c>
      <c r="B25" s="45" t="s">
        <v>35</v>
      </c>
      <c r="C25" s="36"/>
      <c r="D25" s="47"/>
      <c r="E25" s="38"/>
      <c r="F25" s="38"/>
      <c r="G25" s="38"/>
      <c r="H25" s="40"/>
    </row>
    <row r="26" spans="1:8" s="16" customFormat="1" ht="15">
      <c r="A26" s="35">
        <v>3.1</v>
      </c>
      <c r="B26" s="36" t="s">
        <v>36</v>
      </c>
      <c r="C26" s="36"/>
      <c r="D26" s="47"/>
      <c r="E26" s="38"/>
      <c r="F26" s="38">
        <v>0.22</v>
      </c>
      <c r="G26" s="38"/>
      <c r="H26" s="40"/>
    </row>
    <row r="27" spans="1:8" s="16" customFormat="1" ht="15">
      <c r="A27" s="35">
        <v>3.2</v>
      </c>
      <c r="B27" s="36" t="s">
        <v>37</v>
      </c>
      <c r="D27" s="47"/>
      <c r="E27" s="38"/>
      <c r="F27" s="38">
        <f>(F24+F26)*H27</f>
        <v>0.18893636363636365</v>
      </c>
      <c r="G27" s="38"/>
      <c r="H27" s="59">
        <v>0.4</v>
      </c>
    </row>
    <row r="28" spans="1:8" s="16" customFormat="1" ht="15">
      <c r="A28" s="35">
        <v>3.3</v>
      </c>
      <c r="B28" s="36" t="s">
        <v>38</v>
      </c>
      <c r="C28" s="36"/>
      <c r="D28" s="47"/>
      <c r="E28" s="38"/>
      <c r="F28" s="38">
        <f>(F24+F26+F27)*0.2</f>
        <v>0.13225545454545456</v>
      </c>
      <c r="G28" s="38"/>
      <c r="H28" s="40"/>
    </row>
    <row r="29" spans="1:8" ht="19.5" thickBot="1">
      <c r="A29" s="60" t="s">
        <v>39</v>
      </c>
      <c r="B29" s="61"/>
      <c r="C29" s="62"/>
      <c r="D29" s="63"/>
      <c r="E29" s="64"/>
      <c r="F29" s="64">
        <f>F24+F26+F27+F28</f>
        <v>0.7935327272727273</v>
      </c>
      <c r="G29" s="64"/>
      <c r="H29" s="65"/>
    </row>
    <row r="31" spans="1:7" s="69" customFormat="1" ht="15.75">
      <c r="A31" s="66" t="s">
        <v>40</v>
      </c>
      <c r="B31" s="66"/>
      <c r="C31" s="66"/>
      <c r="D31" s="66"/>
      <c r="E31" s="67"/>
      <c r="F31" s="68">
        <f>F29*35</f>
        <v>27.773645454545456</v>
      </c>
      <c r="G31" s="67" t="s">
        <v>82</v>
      </c>
    </row>
    <row r="32" spans="1:7" ht="12.75">
      <c r="A32" s="70"/>
      <c r="B32" s="71"/>
      <c r="D32" s="72"/>
      <c r="F32" s="73"/>
      <c r="G32" s="73"/>
    </row>
    <row r="33" spans="1:6" ht="12.75">
      <c r="A33" s="1" t="s">
        <v>41</v>
      </c>
      <c r="D33" s="74"/>
      <c r="F33" s="5"/>
    </row>
    <row r="34" spans="1:6" ht="12.75">
      <c r="A34" s="1"/>
      <c r="B34" t="s">
        <v>42</v>
      </c>
      <c r="D34" s="74"/>
      <c r="F34" s="5"/>
    </row>
    <row r="35" spans="1:6" ht="12.75">
      <c r="A35" s="1"/>
      <c r="B35" t="s">
        <v>77</v>
      </c>
      <c r="D35" s="74"/>
      <c r="F35" s="5"/>
    </row>
    <row r="38" ht="18">
      <c r="B38" s="169" t="s">
        <v>85</v>
      </c>
    </row>
    <row r="39" ht="18">
      <c r="B39" s="170" t="s">
        <v>84</v>
      </c>
    </row>
    <row r="40" ht="12.75">
      <c r="B40" t="s">
        <v>83</v>
      </c>
    </row>
  </sheetData>
  <sheetProtection/>
  <printOptions/>
  <pageMargins left="0.1968503937007874" right="0.1968503937007874" top="0.5905511811023623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Q50" sqref="Q50"/>
    </sheetView>
  </sheetViews>
  <sheetFormatPr defaultColWidth="9.00390625" defaultRowHeight="12.75"/>
  <cols>
    <col min="2" max="2" width="25.00390625" style="0" customWidth="1"/>
    <col min="4" max="4" width="11.25390625" style="0" customWidth="1"/>
    <col min="5" max="5" width="11.875" style="0" customWidth="1"/>
    <col min="7" max="7" width="11.625" style="0" customWidth="1"/>
  </cols>
  <sheetData>
    <row r="1" spans="1:8" ht="20.25">
      <c r="A1" s="1"/>
      <c r="B1" s="2" t="s">
        <v>57</v>
      </c>
      <c r="C1" s="2"/>
      <c r="D1" s="4"/>
      <c r="E1" s="2"/>
      <c r="H1" s="180"/>
    </row>
    <row r="2" spans="1:8" ht="15.75">
      <c r="A2" s="1"/>
      <c r="B2" s="6" t="s">
        <v>99</v>
      </c>
      <c r="C2" s="6"/>
      <c r="D2" s="8"/>
      <c r="E2" s="6"/>
      <c r="H2" s="180"/>
    </row>
    <row r="3" spans="1:8" ht="15.75">
      <c r="A3" s="1"/>
      <c r="B3" s="6" t="s">
        <v>100</v>
      </c>
      <c r="C3" s="6"/>
      <c r="D3" s="8"/>
      <c r="E3" s="6"/>
      <c r="H3" s="180"/>
    </row>
    <row r="4" spans="1:8" ht="15.75">
      <c r="A4" s="1"/>
      <c r="B4" s="6"/>
      <c r="C4" s="6" t="s">
        <v>101</v>
      </c>
      <c r="D4" s="8"/>
      <c r="E4" s="6" t="s">
        <v>102</v>
      </c>
      <c r="H4" s="180"/>
    </row>
    <row r="5" spans="1:8" ht="15.75" thickBot="1">
      <c r="A5" s="1"/>
      <c r="D5" s="5"/>
      <c r="F5" s="5"/>
      <c r="G5" s="181" t="s">
        <v>103</v>
      </c>
      <c r="H5" s="180"/>
    </row>
    <row r="6" spans="1:8" ht="15.75" thickBot="1">
      <c r="A6" s="17" t="s">
        <v>6</v>
      </c>
      <c r="B6" s="18" t="s">
        <v>7</v>
      </c>
      <c r="C6" s="17" t="s">
        <v>61</v>
      </c>
      <c r="D6" s="88" t="s">
        <v>9</v>
      </c>
      <c r="E6" s="17" t="s">
        <v>62</v>
      </c>
      <c r="F6" s="17" t="s">
        <v>11</v>
      </c>
      <c r="G6" s="89" t="s">
        <v>63</v>
      </c>
      <c r="H6" s="90"/>
    </row>
    <row r="7" spans="1:8" ht="15.75" thickBot="1">
      <c r="A7" s="92"/>
      <c r="B7" s="93"/>
      <c r="C7" s="92"/>
      <c r="D7" s="94" t="s">
        <v>78</v>
      </c>
      <c r="E7" s="95"/>
      <c r="F7" s="95" t="s">
        <v>78</v>
      </c>
      <c r="G7" s="96" t="s">
        <v>64</v>
      </c>
      <c r="H7" s="97" t="s">
        <v>15</v>
      </c>
    </row>
    <row r="8" spans="1:8" ht="15.75">
      <c r="A8" s="31">
        <v>1</v>
      </c>
      <c r="B8" s="32" t="s">
        <v>16</v>
      </c>
      <c r="C8" s="33"/>
      <c r="D8" s="34"/>
      <c r="E8" s="33"/>
      <c r="F8" s="34"/>
      <c r="G8" s="34"/>
      <c r="H8" s="98"/>
    </row>
    <row r="9" spans="1:8" ht="15">
      <c r="A9" s="35">
        <v>1.1</v>
      </c>
      <c r="B9" s="36" t="s">
        <v>104</v>
      </c>
      <c r="C9" s="37" t="s">
        <v>18</v>
      </c>
      <c r="D9" s="38">
        <f>G9*0.8333</f>
        <v>4.499820000000001</v>
      </c>
      <c r="E9" s="182">
        <v>0.19</v>
      </c>
      <c r="F9" s="38">
        <f>D9*E9</f>
        <v>0.8549658000000001</v>
      </c>
      <c r="G9" s="47">
        <v>5.4</v>
      </c>
      <c r="H9" s="183"/>
    </row>
    <row r="10" spans="1:8" ht="15">
      <c r="A10" s="35"/>
      <c r="B10" s="36" t="s">
        <v>105</v>
      </c>
      <c r="C10" s="37" t="s">
        <v>18</v>
      </c>
      <c r="D10" s="38">
        <f>G10*0.8333</f>
        <v>4.499820000000001</v>
      </c>
      <c r="E10" s="182">
        <v>0.616</v>
      </c>
      <c r="F10" s="38">
        <f>D10*E10</f>
        <v>2.7718891200000004</v>
      </c>
      <c r="G10" s="47">
        <v>5.4</v>
      </c>
      <c r="H10" s="183"/>
    </row>
    <row r="11" spans="1:8" ht="15">
      <c r="A11" s="35">
        <v>1.2</v>
      </c>
      <c r="B11" s="36" t="s">
        <v>106</v>
      </c>
      <c r="C11" s="37" t="s">
        <v>18</v>
      </c>
      <c r="D11" s="38">
        <f>G11*0.8333</f>
        <v>0.41665</v>
      </c>
      <c r="E11" s="182">
        <v>0.855</v>
      </c>
      <c r="F11" s="38">
        <f>D11*E11</f>
        <v>0.35623575</v>
      </c>
      <c r="G11" s="47">
        <v>0.5</v>
      </c>
      <c r="H11" s="183"/>
    </row>
    <row r="12" spans="1:8" ht="15.75" thickBot="1">
      <c r="A12" s="184">
        <v>1.3</v>
      </c>
      <c r="B12" s="185" t="s">
        <v>107</v>
      </c>
      <c r="C12" s="186" t="s">
        <v>108</v>
      </c>
      <c r="D12" s="187">
        <f>G12*0.8333</f>
        <v>1401.6106</v>
      </c>
      <c r="E12" s="188">
        <v>0.00242</v>
      </c>
      <c r="F12" s="189">
        <f>D12*E12</f>
        <v>3.391897652</v>
      </c>
      <c r="G12" s="187">
        <v>1682</v>
      </c>
      <c r="H12" s="190"/>
    </row>
    <row r="13" spans="1:8" ht="15.75">
      <c r="A13" s="32"/>
      <c r="B13" s="191" t="s">
        <v>21</v>
      </c>
      <c r="C13" s="192"/>
      <c r="D13" s="34"/>
      <c r="E13" s="193">
        <f>SUM(E9:E12)</f>
        <v>1.6634200000000001</v>
      </c>
      <c r="F13" s="194">
        <f>SUM(F9:F12)</f>
        <v>7.374988322</v>
      </c>
      <c r="G13" s="194"/>
      <c r="H13" s="195"/>
    </row>
    <row r="14" spans="1:8" ht="15.75">
      <c r="A14" s="46">
        <v>2</v>
      </c>
      <c r="B14" s="45" t="s">
        <v>22</v>
      </c>
      <c r="C14" s="36"/>
      <c r="D14" s="38"/>
      <c r="E14" s="37"/>
      <c r="F14" s="38"/>
      <c r="G14" s="38"/>
      <c r="H14" s="40"/>
    </row>
    <row r="15" spans="1:8" ht="15">
      <c r="A15" s="35">
        <v>2.1</v>
      </c>
      <c r="B15" s="36" t="s">
        <v>23</v>
      </c>
      <c r="C15" s="36" t="s">
        <v>24</v>
      </c>
      <c r="D15" s="38">
        <f>G15*0.8333</f>
        <v>2.4999000000000002</v>
      </c>
      <c r="E15" s="37">
        <v>0.064</v>
      </c>
      <c r="F15" s="47">
        <v>0.19969334528</v>
      </c>
      <c r="G15" s="38">
        <v>3</v>
      </c>
      <c r="H15" s="183"/>
    </row>
    <row r="16" spans="1:8" ht="15">
      <c r="A16" s="35">
        <v>2.2</v>
      </c>
      <c r="B16" s="36" t="s">
        <v>25</v>
      </c>
      <c r="C16" s="36"/>
      <c r="D16" s="38"/>
      <c r="E16" s="36"/>
      <c r="F16" s="14">
        <v>0.06831</v>
      </c>
      <c r="G16" s="38"/>
      <c r="H16" s="40"/>
    </row>
    <row r="17" spans="1:8" ht="15">
      <c r="A17" s="35">
        <v>2.3</v>
      </c>
      <c r="B17" s="36" t="s">
        <v>27</v>
      </c>
      <c r="C17" s="36"/>
      <c r="D17" s="38"/>
      <c r="E17" s="36"/>
      <c r="F17" s="47">
        <v>0.01265</v>
      </c>
      <c r="G17" s="38"/>
      <c r="H17" s="40"/>
    </row>
    <row r="18" spans="1:8" ht="15">
      <c r="A18" s="35">
        <v>2.4</v>
      </c>
      <c r="B18" s="36" t="s">
        <v>28</v>
      </c>
      <c r="C18" s="36"/>
      <c r="D18" s="38"/>
      <c r="E18" s="36"/>
      <c r="F18" s="47">
        <v>0.016444999999999998</v>
      </c>
      <c r="G18" s="38"/>
      <c r="H18" s="40"/>
    </row>
    <row r="19" spans="1:8" ht="15">
      <c r="A19" s="35">
        <v>2.5</v>
      </c>
      <c r="B19" s="36" t="s">
        <v>29</v>
      </c>
      <c r="C19" s="36"/>
      <c r="D19" s="38"/>
      <c r="E19" s="36"/>
      <c r="F19" s="47">
        <v>0.25</v>
      </c>
      <c r="G19" s="38"/>
      <c r="H19" s="40"/>
    </row>
    <row r="20" spans="1:8" ht="15">
      <c r="A20" s="35">
        <v>2.6</v>
      </c>
      <c r="B20" s="36" t="s">
        <v>30</v>
      </c>
      <c r="C20" s="36"/>
      <c r="D20" s="38"/>
      <c r="E20" s="36"/>
      <c r="F20" s="47">
        <v>0.01265</v>
      </c>
      <c r="G20" s="38"/>
      <c r="H20" s="40"/>
    </row>
    <row r="21" spans="1:8" ht="15">
      <c r="A21" s="35">
        <v>2.7</v>
      </c>
      <c r="B21" s="36" t="s">
        <v>31</v>
      </c>
      <c r="C21" s="36"/>
      <c r="D21" s="38"/>
      <c r="E21" s="36"/>
      <c r="F21" s="47">
        <v>1</v>
      </c>
      <c r="G21" s="196"/>
      <c r="H21" s="40"/>
    </row>
    <row r="22" spans="1:8" ht="15">
      <c r="A22" s="35">
        <v>2.8</v>
      </c>
      <c r="B22" s="36" t="s">
        <v>32</v>
      </c>
      <c r="C22" s="36"/>
      <c r="D22" s="38"/>
      <c r="E22" s="36"/>
      <c r="F22" s="14">
        <v>0.03</v>
      </c>
      <c r="G22" s="38"/>
      <c r="H22" s="40"/>
    </row>
    <row r="23" spans="1:8" ht="15.75" thickBot="1">
      <c r="A23" s="184">
        <v>2.9</v>
      </c>
      <c r="B23" s="197" t="s">
        <v>109</v>
      </c>
      <c r="C23" s="197"/>
      <c r="D23" s="198"/>
      <c r="E23" s="197"/>
      <c r="F23" s="199">
        <v>0.039974</v>
      </c>
      <c r="G23" s="198"/>
      <c r="H23" s="197"/>
    </row>
    <row r="24" spans="1:8" ht="15">
      <c r="A24" s="33"/>
      <c r="B24" s="48" t="s">
        <v>21</v>
      </c>
      <c r="C24" s="49"/>
      <c r="D24" s="51"/>
      <c r="E24" s="49"/>
      <c r="F24" s="51">
        <f>SUM(F15:F23)</f>
        <v>1.62972234528</v>
      </c>
      <c r="G24" s="51"/>
      <c r="H24" s="40"/>
    </row>
    <row r="25" spans="1:8" ht="15.75">
      <c r="A25" s="36"/>
      <c r="B25" s="54" t="s">
        <v>34</v>
      </c>
      <c r="C25" s="55"/>
      <c r="D25" s="57"/>
      <c r="E25" s="55"/>
      <c r="F25" s="58">
        <f>F13+F24</f>
        <v>9.00471066728</v>
      </c>
      <c r="G25" s="58"/>
      <c r="H25" s="40"/>
    </row>
    <row r="26" spans="1:8" ht="15">
      <c r="A26" s="35">
        <v>3</v>
      </c>
      <c r="B26" s="36" t="s">
        <v>36</v>
      </c>
      <c r="C26" s="36"/>
      <c r="D26" s="38"/>
      <c r="E26" s="36"/>
      <c r="F26" s="38">
        <v>0.24</v>
      </c>
      <c r="G26" s="38"/>
      <c r="H26" s="40"/>
    </row>
    <row r="27" spans="1:8" ht="15">
      <c r="A27" s="35">
        <v>4</v>
      </c>
      <c r="B27" s="36" t="s">
        <v>66</v>
      </c>
      <c r="C27" s="36"/>
      <c r="D27" s="38"/>
      <c r="E27" s="36"/>
      <c r="F27" s="38">
        <f>(F25+F26)*H27</f>
        <v>4.62235533364</v>
      </c>
      <c r="G27" s="38"/>
      <c r="H27" s="59">
        <v>0.5</v>
      </c>
    </row>
    <row r="28" spans="1:8" ht="15">
      <c r="A28" s="35">
        <v>5</v>
      </c>
      <c r="B28" s="36" t="s">
        <v>67</v>
      </c>
      <c r="C28" s="36"/>
      <c r="D28" s="38"/>
      <c r="E28" s="36"/>
      <c r="F28" s="38">
        <f>(F25+F26+F27)*20%</f>
        <v>2.773413200184</v>
      </c>
      <c r="G28" s="200"/>
      <c r="H28" s="59" t="s">
        <v>49</v>
      </c>
    </row>
    <row r="29" spans="1:8" ht="18.75">
      <c r="A29" s="103" t="s">
        <v>110</v>
      </c>
      <c r="B29" s="104"/>
      <c r="C29" s="105"/>
      <c r="D29" s="106"/>
      <c r="E29" s="105"/>
      <c r="F29" s="201">
        <f>F25+F26+F27+F28</f>
        <v>16.640479201104</v>
      </c>
      <c r="G29" s="106"/>
      <c r="H29" s="2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2" max="2" width="29.875" style="0" customWidth="1"/>
    <col min="5" max="6" width="11.625" style="0" customWidth="1"/>
    <col min="7" max="7" width="12.875" style="0" customWidth="1"/>
    <col min="8" max="9" width="15.25390625" style="0" customWidth="1"/>
    <col min="10" max="10" width="10.25390625" style="0" customWidth="1"/>
    <col min="11" max="11" width="13.375" style="0" customWidth="1"/>
    <col min="12" max="12" width="22.00390625" style="0" customWidth="1"/>
    <col min="13" max="13" width="28.375" style="0" customWidth="1"/>
  </cols>
  <sheetData>
    <row r="1" spans="1:9" ht="18">
      <c r="A1" s="204"/>
      <c r="B1" s="205" t="s">
        <v>114</v>
      </c>
      <c r="C1" s="206"/>
      <c r="D1" s="207"/>
      <c r="E1" s="207"/>
      <c r="F1" s="207"/>
      <c r="G1" s="208"/>
      <c r="H1" s="207"/>
      <c r="I1" s="207"/>
    </row>
    <row r="2" spans="1:9" ht="15.75">
      <c r="A2" s="204"/>
      <c r="B2" s="209" t="s">
        <v>115</v>
      </c>
      <c r="C2" s="209"/>
      <c r="D2" s="210"/>
      <c r="E2" s="209"/>
      <c r="F2" s="209"/>
      <c r="G2" s="206"/>
      <c r="H2" s="206"/>
      <c r="I2" s="206"/>
    </row>
    <row r="3" spans="1:12" ht="15.75">
      <c r="A3" s="204"/>
      <c r="B3" s="209" t="s">
        <v>116</v>
      </c>
      <c r="C3" s="206"/>
      <c r="D3" s="210"/>
      <c r="E3" s="209"/>
      <c r="F3" s="209"/>
      <c r="G3" s="206"/>
      <c r="H3" s="206"/>
      <c r="I3" s="206"/>
      <c r="L3" t="s">
        <v>160</v>
      </c>
    </row>
    <row r="4" spans="1:14" ht="13.5" thickBot="1">
      <c r="A4" s="204"/>
      <c r="B4" s="206"/>
      <c r="C4" s="206"/>
      <c r="D4" s="206"/>
      <c r="E4" s="206"/>
      <c r="F4" s="206"/>
      <c r="G4" s="206"/>
      <c r="H4" s="211"/>
      <c r="I4" s="211"/>
      <c r="N4" t="s">
        <v>163</v>
      </c>
    </row>
    <row r="5" spans="1:14" ht="15">
      <c r="A5" s="212" t="s">
        <v>6</v>
      </c>
      <c r="B5" s="213" t="s">
        <v>7</v>
      </c>
      <c r="C5" s="214" t="s">
        <v>61</v>
      </c>
      <c r="D5" s="215" t="s">
        <v>117</v>
      </c>
      <c r="E5" s="216" t="s">
        <v>118</v>
      </c>
      <c r="F5" s="217" t="s">
        <v>159</v>
      </c>
      <c r="G5" s="214" t="s">
        <v>119</v>
      </c>
      <c r="H5" s="217" t="s">
        <v>120</v>
      </c>
      <c r="I5" s="238"/>
      <c r="J5" s="325" t="s">
        <v>162</v>
      </c>
      <c r="K5" s="323" t="s">
        <v>170</v>
      </c>
      <c r="L5" t="s">
        <v>161</v>
      </c>
      <c r="N5" s="327">
        <v>80.5</v>
      </c>
    </row>
    <row r="6" spans="1:14" ht="15.75" thickBot="1">
      <c r="A6" s="219"/>
      <c r="B6" s="220"/>
      <c r="C6" s="221"/>
      <c r="D6" s="222" t="s">
        <v>121</v>
      </c>
      <c r="E6" s="223" t="s">
        <v>122</v>
      </c>
      <c r="F6" s="306" t="s">
        <v>123</v>
      </c>
      <c r="G6" s="224" t="s">
        <v>123</v>
      </c>
      <c r="H6" s="220"/>
      <c r="I6" s="318"/>
      <c r="J6" s="326" t="s">
        <v>165</v>
      </c>
      <c r="K6" s="323" t="s">
        <v>170</v>
      </c>
      <c r="L6" t="s">
        <v>164</v>
      </c>
      <c r="N6" s="327">
        <v>90.5</v>
      </c>
    </row>
    <row r="7" spans="1:14" ht="15.75">
      <c r="A7" s="226">
        <v>1</v>
      </c>
      <c r="B7" s="227" t="s">
        <v>16</v>
      </c>
      <c r="C7" s="228"/>
      <c r="D7" s="229"/>
      <c r="E7" s="228"/>
      <c r="F7" s="297"/>
      <c r="G7" s="230"/>
      <c r="H7" s="229"/>
      <c r="I7" s="319"/>
      <c r="J7" s="324" t="s">
        <v>167</v>
      </c>
      <c r="K7" s="323" t="s">
        <v>170</v>
      </c>
      <c r="L7" t="s">
        <v>166</v>
      </c>
      <c r="N7" s="327">
        <v>93</v>
      </c>
    </row>
    <row r="8" spans="1:14" ht="15">
      <c r="A8" s="232" t="s">
        <v>124</v>
      </c>
      <c r="B8" s="233" t="s">
        <v>125</v>
      </c>
      <c r="C8" s="234" t="s">
        <v>18</v>
      </c>
      <c r="D8" s="203"/>
      <c r="E8" s="235">
        <v>4.26</v>
      </c>
      <c r="F8" s="298">
        <f>G8*E8</f>
        <v>18.744</v>
      </c>
      <c r="G8" s="236">
        <v>4.4</v>
      </c>
      <c r="H8" s="237"/>
      <c r="I8" s="320"/>
      <c r="J8" s="324" t="s">
        <v>169</v>
      </c>
      <c r="K8" s="323" t="s">
        <v>170</v>
      </c>
      <c r="L8" t="s">
        <v>168</v>
      </c>
      <c r="N8" s="327">
        <v>110</v>
      </c>
    </row>
    <row r="9" spans="1:14" ht="15">
      <c r="A9" s="239" t="s">
        <v>126</v>
      </c>
      <c r="B9" s="240" t="s">
        <v>127</v>
      </c>
      <c r="C9" s="241" t="s">
        <v>18</v>
      </c>
      <c r="D9" s="242"/>
      <c r="E9" s="243">
        <v>21.95</v>
      </c>
      <c r="F9" s="298">
        <f>G9*E9</f>
        <v>6.585</v>
      </c>
      <c r="G9" s="244">
        <v>0.3</v>
      </c>
      <c r="H9" s="237"/>
      <c r="I9" s="320"/>
      <c r="J9" s="325" t="s">
        <v>171</v>
      </c>
      <c r="K9" s="323" t="s">
        <v>173</v>
      </c>
      <c r="L9" t="s">
        <v>164</v>
      </c>
      <c r="N9" s="327">
        <v>78</v>
      </c>
    </row>
    <row r="10" spans="1:14" ht="15">
      <c r="A10" s="232" t="s">
        <v>128</v>
      </c>
      <c r="B10" s="240" t="s">
        <v>131</v>
      </c>
      <c r="C10" s="241" t="s">
        <v>18</v>
      </c>
      <c r="D10" s="242"/>
      <c r="E10" s="243">
        <v>0.04</v>
      </c>
      <c r="F10" s="298">
        <f>G10*E10</f>
        <v>2.4</v>
      </c>
      <c r="G10" s="244">
        <v>60</v>
      </c>
      <c r="H10" s="237"/>
      <c r="I10" s="320"/>
      <c r="J10" s="324" t="s">
        <v>172</v>
      </c>
      <c r="K10" s="323" t="s">
        <v>173</v>
      </c>
      <c r="L10" t="s">
        <v>168</v>
      </c>
      <c r="N10" s="327">
        <v>88.5</v>
      </c>
    </row>
    <row r="11" spans="1:9" ht="15">
      <c r="A11" s="239"/>
      <c r="B11" s="240" t="s">
        <v>132</v>
      </c>
      <c r="C11" s="241"/>
      <c r="D11" s="242"/>
      <c r="E11" s="243"/>
      <c r="F11" s="299"/>
      <c r="G11" s="244"/>
      <c r="H11" s="237"/>
      <c r="I11" s="320"/>
    </row>
    <row r="12" spans="1:9" ht="15.75" thickBot="1">
      <c r="A12" s="246" t="s">
        <v>130</v>
      </c>
      <c r="B12" s="247" t="s">
        <v>134</v>
      </c>
      <c r="C12" s="248" t="s">
        <v>135</v>
      </c>
      <c r="D12" s="249"/>
      <c r="E12" s="250"/>
      <c r="F12" s="300">
        <v>40</v>
      </c>
      <c r="G12" s="251"/>
      <c r="H12" s="252"/>
      <c r="I12" s="320"/>
    </row>
    <row r="13" spans="1:9" ht="15.75">
      <c r="A13" s="253"/>
      <c r="B13" s="254" t="s">
        <v>21</v>
      </c>
      <c r="C13" s="255"/>
      <c r="D13" s="256"/>
      <c r="E13" s="257">
        <v>26.25</v>
      </c>
      <c r="F13" s="301">
        <f>SUM(F8:F12)</f>
        <v>67.729</v>
      </c>
      <c r="G13" s="258"/>
      <c r="H13" s="259"/>
      <c r="I13" s="321"/>
    </row>
    <row r="14" spans="1:9" ht="15.75">
      <c r="A14" s="261">
        <v>2</v>
      </c>
      <c r="B14" s="262" t="s">
        <v>22</v>
      </c>
      <c r="C14" s="233"/>
      <c r="D14" s="203"/>
      <c r="E14" s="234"/>
      <c r="F14" s="302"/>
      <c r="G14" s="236"/>
      <c r="H14" s="203"/>
      <c r="I14" s="319"/>
    </row>
    <row r="15" spans="1:9" ht="15">
      <c r="A15" s="232" t="s">
        <v>136</v>
      </c>
      <c r="B15" s="233" t="s">
        <v>23</v>
      </c>
      <c r="C15" s="233" t="s">
        <v>24</v>
      </c>
      <c r="D15" s="203"/>
      <c r="E15" s="234">
        <v>0.086</v>
      </c>
      <c r="F15" s="298">
        <f>G15*E15</f>
        <v>0.38699999999999996</v>
      </c>
      <c r="G15" s="308">
        <v>4.5</v>
      </c>
      <c r="H15" s="203"/>
      <c r="I15" s="319"/>
    </row>
    <row r="16" spans="1:9" ht="15">
      <c r="A16" s="232" t="s">
        <v>137</v>
      </c>
      <c r="B16" s="233" t="s">
        <v>27</v>
      </c>
      <c r="C16" s="233"/>
      <c r="D16" s="203"/>
      <c r="E16" s="233"/>
      <c r="F16" s="99">
        <v>0.01265</v>
      </c>
      <c r="G16" s="236"/>
      <c r="H16" s="203"/>
      <c r="I16" s="319"/>
    </row>
    <row r="17" spans="1:9" ht="15">
      <c r="A17" s="232" t="s">
        <v>138</v>
      </c>
      <c r="B17" s="233" t="s">
        <v>28</v>
      </c>
      <c r="C17" s="233"/>
      <c r="D17" s="203"/>
      <c r="E17" s="233"/>
      <c r="F17" s="99">
        <v>0.016444999999999998</v>
      </c>
      <c r="G17" s="236"/>
      <c r="H17" s="203"/>
      <c r="I17" s="319"/>
    </row>
    <row r="18" spans="1:12" ht="15">
      <c r="A18" s="232" t="s">
        <v>139</v>
      </c>
      <c r="B18" s="233" t="s">
        <v>29</v>
      </c>
      <c r="C18" s="233"/>
      <c r="D18" s="203"/>
      <c r="E18" s="233"/>
      <c r="F18" s="99">
        <v>0.25</v>
      </c>
      <c r="G18" s="236"/>
      <c r="H18" s="203"/>
      <c r="I18" s="319"/>
      <c r="L18">
        <f>700*0.25</f>
        <v>175</v>
      </c>
    </row>
    <row r="19" spans="1:12" ht="15">
      <c r="A19" s="232" t="s">
        <v>140</v>
      </c>
      <c r="B19" s="233" t="s">
        <v>141</v>
      </c>
      <c r="C19" s="233"/>
      <c r="D19" s="203"/>
      <c r="E19" s="233"/>
      <c r="F19" s="99">
        <v>0.01265</v>
      </c>
      <c r="G19" s="236"/>
      <c r="H19" s="203"/>
      <c r="I19" s="319"/>
      <c r="L19">
        <v>350</v>
      </c>
    </row>
    <row r="20" spans="1:9" ht="15">
      <c r="A20" s="232" t="s">
        <v>142</v>
      </c>
      <c r="B20" s="233" t="s">
        <v>31</v>
      </c>
      <c r="C20" s="233" t="s">
        <v>49</v>
      </c>
      <c r="D20" s="203"/>
      <c r="E20" s="233"/>
      <c r="F20" s="99">
        <v>12</v>
      </c>
      <c r="G20" s="236"/>
      <c r="H20" s="203"/>
      <c r="I20" s="319"/>
    </row>
    <row r="21" spans="1:9" ht="15.75" thickBot="1">
      <c r="A21" s="246" t="s">
        <v>143</v>
      </c>
      <c r="B21" s="247" t="s">
        <v>32</v>
      </c>
      <c r="C21" s="247"/>
      <c r="D21" s="249"/>
      <c r="E21" s="263"/>
      <c r="F21" s="314">
        <v>0.03</v>
      </c>
      <c r="G21" s="251"/>
      <c r="H21" s="249"/>
      <c r="I21" s="319"/>
    </row>
    <row r="22" spans="1:9" ht="15">
      <c r="A22" s="264"/>
      <c r="B22" s="265" t="s">
        <v>21</v>
      </c>
      <c r="C22" s="266"/>
      <c r="D22" s="267"/>
      <c r="E22" s="266"/>
      <c r="G22" s="268"/>
      <c r="H22" s="267"/>
      <c r="I22" s="322"/>
    </row>
    <row r="23" spans="1:9" ht="15.75">
      <c r="A23" s="269"/>
      <c r="B23" s="270" t="s">
        <v>34</v>
      </c>
      <c r="C23" s="271"/>
      <c r="D23" s="272"/>
      <c r="E23" s="271"/>
      <c r="F23" s="309">
        <f>SUM(F13:F21)</f>
        <v>80.43774499999999</v>
      </c>
      <c r="G23" s="273"/>
      <c r="H23" s="274"/>
      <c r="I23" s="280"/>
    </row>
    <row r="24" spans="1:9" ht="15">
      <c r="A24" s="232">
        <v>3</v>
      </c>
      <c r="B24" s="233" t="s">
        <v>144</v>
      </c>
      <c r="C24" s="233"/>
      <c r="D24" s="203"/>
      <c r="E24" s="233"/>
      <c r="F24" s="303"/>
      <c r="G24" s="275"/>
      <c r="H24" s="203"/>
      <c r="I24" s="319"/>
    </row>
    <row r="25" spans="1:9" ht="15">
      <c r="A25" s="232">
        <v>4</v>
      </c>
      <c r="B25" s="233" t="s">
        <v>66</v>
      </c>
      <c r="C25" s="233"/>
      <c r="D25" s="203"/>
      <c r="E25" s="233"/>
      <c r="F25" s="303"/>
      <c r="G25" s="236"/>
      <c r="H25" s="203"/>
      <c r="I25" s="319"/>
    </row>
    <row r="26" spans="1:9" ht="15.75" thickBot="1">
      <c r="A26" s="246">
        <v>5</v>
      </c>
      <c r="B26" s="247" t="s">
        <v>38</v>
      </c>
      <c r="C26" s="247"/>
      <c r="D26" s="249"/>
      <c r="E26" s="247"/>
      <c r="F26" s="305"/>
      <c r="G26" s="251"/>
      <c r="H26" s="249"/>
      <c r="I26" s="319"/>
    </row>
    <row r="27" spans="1:9" ht="15.75">
      <c r="A27" s="277"/>
      <c r="B27" s="278" t="s">
        <v>145</v>
      </c>
      <c r="C27" s="279"/>
      <c r="D27" s="280"/>
      <c r="E27" s="279"/>
      <c r="F27" s="279"/>
      <c r="G27" s="281"/>
      <c r="H27" s="280"/>
      <c r="I27" s="280"/>
    </row>
    <row r="28" spans="1:9" ht="15.75">
      <c r="A28" s="204"/>
      <c r="B28" s="282" t="s">
        <v>146</v>
      </c>
      <c r="C28" s="206"/>
      <c r="D28" s="207"/>
      <c r="E28" s="206"/>
      <c r="F28" s="206"/>
      <c r="G28" s="206"/>
      <c r="H28" s="206"/>
      <c r="I28" s="206"/>
    </row>
    <row r="29" spans="1:9" ht="15.75">
      <c r="A29" s="283"/>
      <c r="C29" s="284"/>
      <c r="D29" s="285"/>
      <c r="E29" s="284"/>
      <c r="F29" s="284"/>
      <c r="G29" s="286"/>
      <c r="H29" s="284"/>
      <c r="I29" s="284"/>
    </row>
    <row r="30" spans="1:9" ht="15">
      <c r="A30" s="204"/>
      <c r="B30" s="287" t="s">
        <v>147</v>
      </c>
      <c r="C30" s="206"/>
      <c r="D30" s="207"/>
      <c r="E30" s="206"/>
      <c r="F30" s="206"/>
      <c r="G30" s="288"/>
      <c r="H30" s="206"/>
      <c r="I30" s="206"/>
    </row>
    <row r="31" spans="1:9" ht="15">
      <c r="A31" s="204"/>
      <c r="B31" s="289" t="s">
        <v>152</v>
      </c>
      <c r="C31" s="211"/>
      <c r="D31" s="290"/>
      <c r="E31" s="211"/>
      <c r="F31" s="211"/>
      <c r="G31" s="211"/>
      <c r="H31" s="211"/>
      <c r="I31" s="211"/>
    </row>
    <row r="32" spans="1:9" ht="15">
      <c r="A32" s="291"/>
      <c r="B32" s="289" t="s">
        <v>150</v>
      </c>
      <c r="C32" s="292"/>
      <c r="D32" s="293"/>
      <c r="E32" s="292"/>
      <c r="F32" s="292"/>
      <c r="G32" s="292"/>
      <c r="H32" s="292"/>
      <c r="I32" s="292"/>
    </row>
    <row r="33" spans="1:9" ht="15">
      <c r="A33" s="204"/>
      <c r="B33" s="289" t="s">
        <v>153</v>
      </c>
      <c r="C33" s="211"/>
      <c r="D33" s="290"/>
      <c r="E33" s="211"/>
      <c r="F33" s="211"/>
      <c r="G33" s="211"/>
      <c r="H33" s="211"/>
      <c r="I33" s="21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18" sqref="M18"/>
    </sheetView>
  </sheetViews>
  <sheetFormatPr defaultColWidth="9.00390625" defaultRowHeight="12.75"/>
  <cols>
    <col min="2" max="2" width="30.75390625" style="0" customWidth="1"/>
    <col min="7" max="7" width="13.00390625" style="0" customWidth="1"/>
    <col min="8" max="8" width="14.875" style="0" customWidth="1"/>
    <col min="13" max="13" width="14.875" style="0" customWidth="1"/>
    <col min="15" max="15" width="36.125" style="0" customWidth="1"/>
  </cols>
  <sheetData>
    <row r="1" spans="1:8" ht="18">
      <c r="A1" s="204"/>
      <c r="B1" s="205" t="s">
        <v>114</v>
      </c>
      <c r="C1" s="206"/>
      <c r="D1" s="207"/>
      <c r="E1" s="207"/>
      <c r="F1" s="207"/>
      <c r="G1" s="208"/>
      <c r="H1" s="207"/>
    </row>
    <row r="2" spans="1:8" ht="15.75">
      <c r="A2" s="204"/>
      <c r="B2" s="209" t="s">
        <v>154</v>
      </c>
      <c r="C2" s="209"/>
      <c r="D2" s="210"/>
      <c r="E2" s="209"/>
      <c r="F2" s="209"/>
      <c r="G2" s="206"/>
      <c r="H2" s="206"/>
    </row>
    <row r="3" spans="1:14" ht="15.75">
      <c r="A3" s="204"/>
      <c r="B3" s="209" t="s">
        <v>116</v>
      </c>
      <c r="C3" s="206"/>
      <c r="D3" s="210"/>
      <c r="E3" s="209"/>
      <c r="F3" s="209"/>
      <c r="G3" s="206"/>
      <c r="H3" s="206"/>
      <c r="N3" t="s">
        <v>160</v>
      </c>
    </row>
    <row r="4" spans="1:16" ht="13.5" thickBot="1">
      <c r="A4" s="204"/>
      <c r="B4" s="206"/>
      <c r="C4" s="206"/>
      <c r="D4" s="206"/>
      <c r="E4" s="206"/>
      <c r="F4" s="206"/>
      <c r="G4" s="206"/>
      <c r="H4" s="211"/>
      <c r="P4" t="s">
        <v>163</v>
      </c>
    </row>
    <row r="5" spans="1:16" ht="15">
      <c r="A5" s="212" t="s">
        <v>6</v>
      </c>
      <c r="B5" s="213" t="s">
        <v>7</v>
      </c>
      <c r="C5" s="214" t="s">
        <v>61</v>
      </c>
      <c r="D5" s="215" t="s">
        <v>117</v>
      </c>
      <c r="E5" s="216" t="s">
        <v>118</v>
      </c>
      <c r="F5" s="217" t="s">
        <v>159</v>
      </c>
      <c r="G5" s="214" t="s">
        <v>119</v>
      </c>
      <c r="H5" s="217" t="s">
        <v>120</v>
      </c>
      <c r="L5" s="325" t="s">
        <v>162</v>
      </c>
      <c r="M5" s="323" t="s">
        <v>170</v>
      </c>
      <c r="N5" t="s">
        <v>161</v>
      </c>
      <c r="P5" s="324">
        <v>80.5</v>
      </c>
    </row>
    <row r="6" spans="1:16" ht="15.75" thickBot="1">
      <c r="A6" s="219"/>
      <c r="B6" s="220"/>
      <c r="C6" s="221"/>
      <c r="D6" s="222" t="s">
        <v>121</v>
      </c>
      <c r="E6" s="223" t="s">
        <v>122</v>
      </c>
      <c r="F6" s="306" t="s">
        <v>123</v>
      </c>
      <c r="G6" s="224" t="s">
        <v>123</v>
      </c>
      <c r="H6" s="220"/>
      <c r="L6" s="326" t="s">
        <v>165</v>
      </c>
      <c r="M6" s="323" t="s">
        <v>170</v>
      </c>
      <c r="N6" t="s">
        <v>164</v>
      </c>
      <c r="P6" s="324">
        <v>90.5</v>
      </c>
    </row>
    <row r="7" spans="1:16" ht="15.75">
      <c r="A7" s="226">
        <v>1</v>
      </c>
      <c r="B7" s="227" t="s">
        <v>16</v>
      </c>
      <c r="C7" s="228"/>
      <c r="D7" s="229"/>
      <c r="E7" s="228"/>
      <c r="F7" s="297"/>
      <c r="G7" s="230"/>
      <c r="H7" s="229"/>
      <c r="L7" s="324" t="s">
        <v>167</v>
      </c>
      <c r="M7" s="323" t="s">
        <v>170</v>
      </c>
      <c r="N7" t="s">
        <v>166</v>
      </c>
      <c r="P7" s="324">
        <v>93</v>
      </c>
    </row>
    <row r="8" spans="1:16" ht="15">
      <c r="A8" s="232" t="s">
        <v>124</v>
      </c>
      <c r="B8" s="233" t="s">
        <v>125</v>
      </c>
      <c r="C8" s="234" t="s">
        <v>18</v>
      </c>
      <c r="D8" s="203"/>
      <c r="E8" s="235">
        <v>5.95</v>
      </c>
      <c r="F8" s="298">
        <f>E8*G8</f>
        <v>26.180000000000003</v>
      </c>
      <c r="G8" s="236">
        <v>4.4</v>
      </c>
      <c r="H8" s="237"/>
      <c r="L8" s="324" t="s">
        <v>169</v>
      </c>
      <c r="M8" s="323" t="s">
        <v>170</v>
      </c>
      <c r="N8" t="s">
        <v>168</v>
      </c>
      <c r="P8" s="324">
        <v>110</v>
      </c>
    </row>
    <row r="9" spans="1:16" ht="15">
      <c r="A9" s="239" t="s">
        <v>126</v>
      </c>
      <c r="B9" s="240" t="s">
        <v>127</v>
      </c>
      <c r="C9" s="241" t="s">
        <v>18</v>
      </c>
      <c r="D9" s="242"/>
      <c r="E9" s="243">
        <v>30.7</v>
      </c>
      <c r="F9" s="298">
        <f>E9*G9</f>
        <v>9.209999999999999</v>
      </c>
      <c r="G9" s="244">
        <v>0.3</v>
      </c>
      <c r="H9" s="237"/>
      <c r="L9" s="325" t="s">
        <v>171</v>
      </c>
      <c r="M9" s="323" t="s">
        <v>173</v>
      </c>
      <c r="N9" t="s">
        <v>164</v>
      </c>
      <c r="P9" s="324">
        <v>78</v>
      </c>
    </row>
    <row r="10" spans="1:16" ht="15">
      <c r="A10" s="239" t="s">
        <v>128</v>
      </c>
      <c r="B10" s="240" t="s">
        <v>131</v>
      </c>
      <c r="C10" s="241" t="s">
        <v>18</v>
      </c>
      <c r="D10" s="242"/>
      <c r="E10" s="243">
        <v>0.04</v>
      </c>
      <c r="F10" s="298">
        <f>E10*G10</f>
        <v>2.4</v>
      </c>
      <c r="G10" s="244">
        <v>60</v>
      </c>
      <c r="H10" s="237"/>
      <c r="L10" s="324" t="s">
        <v>172</v>
      </c>
      <c r="M10" s="323" t="s">
        <v>173</v>
      </c>
      <c r="N10" t="s">
        <v>168</v>
      </c>
      <c r="P10" s="324">
        <v>88.5</v>
      </c>
    </row>
    <row r="11" spans="1:8" ht="15">
      <c r="A11" s="239"/>
      <c r="B11" s="240" t="s">
        <v>132</v>
      </c>
      <c r="C11" s="241"/>
      <c r="D11" s="242"/>
      <c r="E11" s="243"/>
      <c r="F11" s="299"/>
      <c r="G11" s="244"/>
      <c r="H11" s="237"/>
    </row>
    <row r="12" spans="1:8" ht="15.75" thickBot="1">
      <c r="A12" s="246" t="s">
        <v>130</v>
      </c>
      <c r="B12" s="247" t="s">
        <v>134</v>
      </c>
      <c r="C12" s="248" t="s">
        <v>135</v>
      </c>
      <c r="D12" s="249"/>
      <c r="E12" s="250"/>
      <c r="F12" s="300">
        <v>40</v>
      </c>
      <c r="G12" s="251"/>
      <c r="H12" s="252"/>
    </row>
    <row r="13" spans="1:8" ht="15.75">
      <c r="A13" s="253"/>
      <c r="B13" s="254" t="s">
        <v>21</v>
      </c>
      <c r="C13" s="255"/>
      <c r="D13" s="256"/>
      <c r="E13" s="257">
        <v>36.69</v>
      </c>
      <c r="F13" s="301">
        <f>SUM(F8:F12)</f>
        <v>77.78999999999999</v>
      </c>
      <c r="G13" s="258"/>
      <c r="H13" s="259"/>
    </row>
    <row r="14" spans="1:8" ht="15.75">
      <c r="A14" s="261">
        <v>2</v>
      </c>
      <c r="B14" s="262" t="s">
        <v>22</v>
      </c>
      <c r="C14" s="233"/>
      <c r="D14" s="203"/>
      <c r="E14" s="234"/>
      <c r="F14" s="302"/>
      <c r="G14" s="236"/>
      <c r="H14" s="203"/>
    </row>
    <row r="15" spans="1:8" ht="15">
      <c r="A15" s="232" t="s">
        <v>136</v>
      </c>
      <c r="B15" s="233" t="s">
        <v>23</v>
      </c>
      <c r="C15" s="233" t="s">
        <v>24</v>
      </c>
      <c r="D15" s="203"/>
      <c r="E15" s="234">
        <v>0.086</v>
      </c>
      <c r="F15" s="302">
        <f>E15*G15</f>
        <v>0.38699999999999996</v>
      </c>
      <c r="G15" s="308">
        <v>4.5</v>
      </c>
      <c r="H15" s="203"/>
    </row>
    <row r="16" spans="1:8" ht="15">
      <c r="A16" s="232" t="s">
        <v>137</v>
      </c>
      <c r="B16" s="233" t="s">
        <v>27</v>
      </c>
      <c r="C16" s="233"/>
      <c r="D16" s="203"/>
      <c r="E16" s="233"/>
      <c r="F16" s="99">
        <v>0.01265</v>
      </c>
      <c r="G16" s="236"/>
      <c r="H16" s="203"/>
    </row>
    <row r="17" spans="1:8" ht="15">
      <c r="A17" s="232" t="s">
        <v>138</v>
      </c>
      <c r="B17" s="233" t="s">
        <v>28</v>
      </c>
      <c r="C17" s="233"/>
      <c r="D17" s="203"/>
      <c r="E17" s="233"/>
      <c r="F17" s="99">
        <v>0.016444999999999998</v>
      </c>
      <c r="G17" s="236"/>
      <c r="H17" s="203"/>
    </row>
    <row r="18" spans="1:8" ht="15">
      <c r="A18" s="232" t="s">
        <v>139</v>
      </c>
      <c r="B18" s="233" t="s">
        <v>29</v>
      </c>
      <c r="C18" s="233"/>
      <c r="D18" s="203"/>
      <c r="E18" s="233"/>
      <c r="F18" s="99">
        <v>0.25</v>
      </c>
      <c r="G18" s="236"/>
      <c r="H18" s="203"/>
    </row>
    <row r="19" spans="1:8" ht="15">
      <c r="A19" s="232" t="s">
        <v>140</v>
      </c>
      <c r="B19" s="233" t="s">
        <v>141</v>
      </c>
      <c r="C19" s="233"/>
      <c r="D19" s="203"/>
      <c r="E19" s="233"/>
      <c r="F19" s="99">
        <v>0.01265</v>
      </c>
      <c r="G19" s="236"/>
      <c r="H19" s="203"/>
    </row>
    <row r="20" spans="1:8" ht="15">
      <c r="A20" s="232" t="s">
        <v>142</v>
      </c>
      <c r="B20" s="233" t="s">
        <v>31</v>
      </c>
      <c r="C20" s="233" t="s">
        <v>49</v>
      </c>
      <c r="D20" s="203"/>
      <c r="E20" s="233"/>
      <c r="F20" s="99">
        <v>12</v>
      </c>
      <c r="G20" s="236"/>
      <c r="H20" s="203"/>
    </row>
    <row r="21" spans="1:8" ht="15.75" thickBot="1">
      <c r="A21" s="246" t="s">
        <v>143</v>
      </c>
      <c r="B21" s="247" t="s">
        <v>32</v>
      </c>
      <c r="C21" s="247"/>
      <c r="D21" s="249"/>
      <c r="E21" s="263"/>
      <c r="F21" s="314">
        <v>0.03</v>
      </c>
      <c r="G21" s="251"/>
      <c r="H21" s="249"/>
    </row>
    <row r="22" spans="1:8" ht="15">
      <c r="A22" s="264"/>
      <c r="B22" s="265" t="s">
        <v>21</v>
      </c>
      <c r="C22" s="266"/>
      <c r="D22" s="267"/>
      <c r="E22" s="266"/>
      <c r="F22" s="304"/>
      <c r="G22" s="268"/>
      <c r="H22" s="267"/>
    </row>
    <row r="23" spans="1:8" ht="15.75">
      <c r="A23" s="269"/>
      <c r="B23" s="270" t="s">
        <v>34</v>
      </c>
      <c r="C23" s="271"/>
      <c r="D23" s="272"/>
      <c r="E23" s="271"/>
      <c r="F23" s="310">
        <f>SUM(F13:F21)</f>
        <v>90.49874499999999</v>
      </c>
      <c r="G23" s="273"/>
      <c r="H23" s="274"/>
    </row>
    <row r="24" spans="1:8" ht="15">
      <c r="A24" s="232">
        <v>3</v>
      </c>
      <c r="B24" s="233" t="s">
        <v>144</v>
      </c>
      <c r="C24" s="233"/>
      <c r="D24" s="203"/>
      <c r="E24" s="233"/>
      <c r="F24" s="303"/>
      <c r="G24" s="275"/>
      <c r="H24" s="203"/>
    </row>
    <row r="25" spans="1:8" ht="15">
      <c r="A25" s="232">
        <v>4</v>
      </c>
      <c r="B25" s="233" t="s">
        <v>66</v>
      </c>
      <c r="C25" s="233"/>
      <c r="D25" s="203"/>
      <c r="E25" s="233"/>
      <c r="F25" s="303"/>
      <c r="G25" s="236"/>
      <c r="H25" s="203"/>
    </row>
    <row r="26" spans="1:8" ht="15.75" thickBot="1">
      <c r="A26" s="246">
        <v>5</v>
      </c>
      <c r="B26" s="247" t="s">
        <v>38</v>
      </c>
      <c r="C26" s="247"/>
      <c r="D26" s="249"/>
      <c r="E26" s="247"/>
      <c r="F26" s="305"/>
      <c r="G26" s="251"/>
      <c r="H26" s="249"/>
    </row>
    <row r="27" spans="1:8" ht="15.75">
      <c r="A27" s="277"/>
      <c r="B27" s="278" t="s">
        <v>145</v>
      </c>
      <c r="C27" s="279"/>
      <c r="D27" s="280"/>
      <c r="E27" s="279"/>
      <c r="F27" s="279"/>
      <c r="G27" s="281"/>
      <c r="H27" s="280"/>
    </row>
    <row r="28" spans="1:8" ht="15.75">
      <c r="A28" s="204"/>
      <c r="B28" s="282" t="s">
        <v>146</v>
      </c>
      <c r="C28" s="206"/>
      <c r="D28" s="207"/>
      <c r="E28" s="206"/>
      <c r="F28" s="206"/>
      <c r="G28" s="206"/>
      <c r="H28" s="206"/>
    </row>
    <row r="29" spans="1:8" ht="15.75">
      <c r="A29" s="283"/>
      <c r="C29" s="284"/>
      <c r="D29" s="285"/>
      <c r="E29" s="284"/>
      <c r="F29" s="284"/>
      <c r="G29" s="286"/>
      <c r="H29" s="284"/>
    </row>
    <row r="30" spans="1:8" ht="15">
      <c r="A30" s="204"/>
      <c r="B30" s="287" t="s">
        <v>147</v>
      </c>
      <c r="C30" s="206"/>
      <c r="D30" s="207"/>
      <c r="E30" s="206"/>
      <c r="F30" s="206"/>
      <c r="G30" s="288"/>
      <c r="H30" s="206"/>
    </row>
    <row r="31" spans="1:8" ht="15">
      <c r="A31" s="204"/>
      <c r="B31" s="289" t="s">
        <v>155</v>
      </c>
      <c r="C31" s="211"/>
      <c r="D31" s="290"/>
      <c r="E31" s="211"/>
      <c r="F31" s="211"/>
      <c r="G31" s="211"/>
      <c r="H31" s="211"/>
    </row>
    <row r="32" spans="1:8" ht="15">
      <c r="A32" s="291"/>
      <c r="B32" s="289" t="s">
        <v>150</v>
      </c>
      <c r="C32" s="292"/>
      <c r="D32" s="293"/>
      <c r="E32" s="292"/>
      <c r="F32" s="292"/>
      <c r="G32" s="292"/>
      <c r="H32" s="292"/>
    </row>
    <row r="33" spans="1:8" ht="15">
      <c r="A33" s="291"/>
      <c r="B33" s="294" t="s">
        <v>153</v>
      </c>
      <c r="C33" s="295"/>
      <c r="D33" s="296"/>
      <c r="E33" s="295"/>
      <c r="F33" s="295"/>
      <c r="G33" s="296"/>
      <c r="H33" s="29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5.00390625" style="0" customWidth="1"/>
    <col min="2" max="2" width="37.25390625" style="0" customWidth="1"/>
    <col min="7" max="7" width="14.25390625" style="0" customWidth="1"/>
    <col min="8" max="8" width="15.00390625" style="0" customWidth="1"/>
    <col min="14" max="14" width="16.00390625" style="0" customWidth="1"/>
    <col min="16" max="16" width="35.00390625" style="0" customWidth="1"/>
  </cols>
  <sheetData>
    <row r="1" spans="1:9" ht="18">
      <c r="A1" s="204"/>
      <c r="B1" s="205" t="s">
        <v>114</v>
      </c>
      <c r="C1" s="206"/>
      <c r="D1" s="207"/>
      <c r="E1" s="207"/>
      <c r="F1" s="207"/>
      <c r="G1" s="208"/>
      <c r="H1" s="207"/>
      <c r="I1" s="206"/>
    </row>
    <row r="2" spans="1:9" ht="15.75">
      <c r="A2" s="204"/>
      <c r="B2" s="209" t="s">
        <v>115</v>
      </c>
      <c r="C2" s="209"/>
      <c r="D2" s="210"/>
      <c r="E2" s="209"/>
      <c r="F2" s="209"/>
      <c r="G2" s="206"/>
      <c r="H2" s="206"/>
      <c r="I2" s="206"/>
    </row>
    <row r="3" spans="1:15" ht="15.75">
      <c r="A3" s="204"/>
      <c r="B3" s="209" t="s">
        <v>116</v>
      </c>
      <c r="C3" s="206"/>
      <c r="D3" s="210"/>
      <c r="E3" s="209"/>
      <c r="F3" s="209"/>
      <c r="G3" s="206"/>
      <c r="H3" s="206"/>
      <c r="I3" s="206"/>
      <c r="O3" t="s">
        <v>160</v>
      </c>
    </row>
    <row r="4" spans="1:17" ht="13.5" thickBot="1">
      <c r="A4" s="204"/>
      <c r="B4" s="206"/>
      <c r="C4" s="206"/>
      <c r="D4" s="206"/>
      <c r="E4" s="206"/>
      <c r="F4" s="206"/>
      <c r="G4" s="206"/>
      <c r="H4" s="211"/>
      <c r="I4" s="211"/>
      <c r="Q4" t="s">
        <v>163</v>
      </c>
    </row>
    <row r="5" spans="1:17" ht="15">
      <c r="A5" s="212" t="s">
        <v>6</v>
      </c>
      <c r="B5" s="213" t="s">
        <v>7</v>
      </c>
      <c r="C5" s="214" t="s">
        <v>61</v>
      </c>
      <c r="D5" s="215" t="s">
        <v>117</v>
      </c>
      <c r="E5" s="216" t="s">
        <v>118</v>
      </c>
      <c r="F5" s="217" t="s">
        <v>159</v>
      </c>
      <c r="G5" s="214" t="s">
        <v>119</v>
      </c>
      <c r="H5" s="217" t="s">
        <v>120</v>
      </c>
      <c r="I5" s="218"/>
      <c r="M5" s="325" t="s">
        <v>162</v>
      </c>
      <c r="N5" s="323" t="s">
        <v>170</v>
      </c>
      <c r="O5" t="s">
        <v>161</v>
      </c>
      <c r="Q5" s="324">
        <v>80.5</v>
      </c>
    </row>
    <row r="6" spans="1:17" ht="15.75" thickBot="1">
      <c r="A6" s="219"/>
      <c r="B6" s="220"/>
      <c r="C6" s="221"/>
      <c r="D6" s="222" t="s">
        <v>121</v>
      </c>
      <c r="E6" s="223" t="s">
        <v>122</v>
      </c>
      <c r="F6" s="306" t="s">
        <v>123</v>
      </c>
      <c r="G6" s="224" t="s">
        <v>123</v>
      </c>
      <c r="H6" s="220"/>
      <c r="I6" s="225"/>
      <c r="M6" s="326" t="s">
        <v>165</v>
      </c>
      <c r="N6" s="323" t="s">
        <v>170</v>
      </c>
      <c r="O6" t="s">
        <v>164</v>
      </c>
      <c r="Q6" s="324">
        <v>90.5</v>
      </c>
    </row>
    <row r="7" spans="1:17" ht="15.75">
      <c r="A7" s="226">
        <v>1</v>
      </c>
      <c r="B7" s="227" t="s">
        <v>16</v>
      </c>
      <c r="C7" s="228"/>
      <c r="D7" s="229"/>
      <c r="E7" s="228"/>
      <c r="F7" s="297"/>
      <c r="G7" s="230"/>
      <c r="H7" s="229"/>
      <c r="I7" s="231"/>
      <c r="M7" s="324" t="s">
        <v>167</v>
      </c>
      <c r="N7" s="323" t="s">
        <v>170</v>
      </c>
      <c r="O7" t="s">
        <v>166</v>
      </c>
      <c r="Q7" s="324">
        <v>93</v>
      </c>
    </row>
    <row r="8" spans="1:17" ht="15">
      <c r="A8" s="232" t="s">
        <v>124</v>
      </c>
      <c r="B8" s="233" t="s">
        <v>125</v>
      </c>
      <c r="C8" s="234" t="s">
        <v>18</v>
      </c>
      <c r="D8" s="203"/>
      <c r="E8" s="235">
        <v>3.71</v>
      </c>
      <c r="F8" s="298">
        <f>E8*G8</f>
        <v>16.324</v>
      </c>
      <c r="G8" s="308">
        <v>4.4</v>
      </c>
      <c r="H8" s="237"/>
      <c r="I8" s="238"/>
      <c r="M8" s="324" t="s">
        <v>169</v>
      </c>
      <c r="N8" s="323" t="s">
        <v>170</v>
      </c>
      <c r="O8" t="s">
        <v>168</v>
      </c>
      <c r="Q8" s="324">
        <v>110</v>
      </c>
    </row>
    <row r="9" spans="1:17" ht="15">
      <c r="A9" s="239" t="s">
        <v>126</v>
      </c>
      <c r="B9" s="240" t="s">
        <v>127</v>
      </c>
      <c r="C9" s="241" t="s">
        <v>18</v>
      </c>
      <c r="D9" s="242"/>
      <c r="E9" s="243">
        <v>12.39</v>
      </c>
      <c r="F9" s="298">
        <f>E9*G9</f>
        <v>3.717</v>
      </c>
      <c r="G9" s="312">
        <v>0.3</v>
      </c>
      <c r="H9" s="237"/>
      <c r="I9" s="238"/>
      <c r="M9" s="325" t="s">
        <v>171</v>
      </c>
      <c r="N9" s="323" t="s">
        <v>173</v>
      </c>
      <c r="O9" t="s">
        <v>164</v>
      </c>
      <c r="Q9" s="324">
        <v>78</v>
      </c>
    </row>
    <row r="10" spans="1:17" ht="15">
      <c r="A10" s="232" t="s">
        <v>128</v>
      </c>
      <c r="B10" s="240" t="s">
        <v>129</v>
      </c>
      <c r="C10" s="241" t="s">
        <v>108</v>
      </c>
      <c r="D10" s="242"/>
      <c r="E10" s="245">
        <v>0.0088</v>
      </c>
      <c r="F10" s="298">
        <f>E10*G10</f>
        <v>17.6</v>
      </c>
      <c r="G10" s="312">
        <v>2000</v>
      </c>
      <c r="H10" s="237"/>
      <c r="I10" s="238"/>
      <c r="M10" s="324" t="s">
        <v>172</v>
      </c>
      <c r="N10" s="323" t="s">
        <v>173</v>
      </c>
      <c r="O10" t="s">
        <v>168</v>
      </c>
      <c r="Q10" s="324">
        <v>88.5</v>
      </c>
    </row>
    <row r="11" spans="1:9" ht="15">
      <c r="A11" s="239" t="s">
        <v>130</v>
      </c>
      <c r="B11" s="240" t="s">
        <v>131</v>
      </c>
      <c r="C11" s="241" t="s">
        <v>18</v>
      </c>
      <c r="D11" s="242"/>
      <c r="E11" s="243">
        <v>0.04</v>
      </c>
      <c r="F11" s="298">
        <f>E11*G11</f>
        <v>2.4</v>
      </c>
      <c r="G11" s="312">
        <v>60</v>
      </c>
      <c r="H11" s="237"/>
      <c r="I11" s="238"/>
    </row>
    <row r="12" spans="1:9" ht="15">
      <c r="A12" s="239"/>
      <c r="B12" s="240" t="s">
        <v>132</v>
      </c>
      <c r="C12" s="241"/>
      <c r="D12" s="242"/>
      <c r="E12" s="243"/>
      <c r="F12" s="299"/>
      <c r="G12" s="244"/>
      <c r="H12" s="237"/>
      <c r="I12" s="238"/>
    </row>
    <row r="13" spans="1:9" ht="15.75" thickBot="1">
      <c r="A13" s="246" t="s">
        <v>133</v>
      </c>
      <c r="B13" s="247" t="s">
        <v>134</v>
      </c>
      <c r="C13" s="248" t="s">
        <v>135</v>
      </c>
      <c r="D13" s="249"/>
      <c r="E13" s="250"/>
      <c r="F13" s="300">
        <v>40</v>
      </c>
      <c r="G13" s="251"/>
      <c r="H13" s="252"/>
      <c r="I13" s="238"/>
    </row>
    <row r="14" spans="1:9" ht="15.75">
      <c r="A14" s="253"/>
      <c r="B14" s="254" t="s">
        <v>21</v>
      </c>
      <c r="C14" s="255"/>
      <c r="D14" s="256"/>
      <c r="E14" s="257">
        <v>21.33</v>
      </c>
      <c r="F14" s="301">
        <f>SUM(F8:F13)</f>
        <v>80.041</v>
      </c>
      <c r="G14" s="258"/>
      <c r="H14" s="259"/>
      <c r="I14" s="260" t="s">
        <v>49</v>
      </c>
    </row>
    <row r="15" spans="1:9" ht="15.75">
      <c r="A15" s="261">
        <v>2</v>
      </c>
      <c r="B15" s="262" t="s">
        <v>22</v>
      </c>
      <c r="C15" s="233"/>
      <c r="D15" s="203"/>
      <c r="E15" s="234"/>
      <c r="F15" s="302"/>
      <c r="G15" s="236"/>
      <c r="H15" s="203"/>
      <c r="I15" s="238"/>
    </row>
    <row r="16" spans="1:9" ht="15">
      <c r="A16" s="232" t="s">
        <v>136</v>
      </c>
      <c r="B16" s="233" t="s">
        <v>23</v>
      </c>
      <c r="C16" s="233" t="s">
        <v>24</v>
      </c>
      <c r="D16" s="203"/>
      <c r="E16" s="234">
        <v>0.086</v>
      </c>
      <c r="F16" s="302">
        <f>G16*E16</f>
        <v>0.38699999999999996</v>
      </c>
      <c r="G16" s="308">
        <v>4.5</v>
      </c>
      <c r="H16" s="203"/>
      <c r="I16" s="238"/>
    </row>
    <row r="17" spans="1:9" ht="15">
      <c r="A17" s="232" t="s">
        <v>137</v>
      </c>
      <c r="B17" s="233" t="s">
        <v>27</v>
      </c>
      <c r="C17" s="233"/>
      <c r="D17" s="203"/>
      <c r="E17" s="233"/>
      <c r="F17" s="99">
        <v>0.01265</v>
      </c>
      <c r="G17" s="236"/>
      <c r="H17" s="203"/>
      <c r="I17" s="238"/>
    </row>
    <row r="18" spans="1:9" ht="15">
      <c r="A18" s="232" t="s">
        <v>138</v>
      </c>
      <c r="B18" s="233" t="s">
        <v>28</v>
      </c>
      <c r="C18" s="233"/>
      <c r="D18" s="203"/>
      <c r="E18" s="233"/>
      <c r="F18" s="99">
        <v>0.016444999999999998</v>
      </c>
      <c r="G18" s="236"/>
      <c r="H18" s="203"/>
      <c r="I18" s="238"/>
    </row>
    <row r="19" spans="1:9" ht="15">
      <c r="A19" s="232" t="s">
        <v>139</v>
      </c>
      <c r="B19" s="233" t="s">
        <v>29</v>
      </c>
      <c r="C19" s="233"/>
      <c r="D19" s="203"/>
      <c r="E19" s="233"/>
      <c r="F19" s="99">
        <v>0.25</v>
      </c>
      <c r="G19" s="236"/>
      <c r="H19" s="203"/>
      <c r="I19" s="238"/>
    </row>
    <row r="20" spans="1:9" ht="15">
      <c r="A20" s="232" t="s">
        <v>140</v>
      </c>
      <c r="B20" s="233" t="s">
        <v>141</v>
      </c>
      <c r="C20" s="233"/>
      <c r="D20" s="203"/>
      <c r="E20" s="233"/>
      <c r="F20" s="99">
        <v>0.01265</v>
      </c>
      <c r="G20" s="236"/>
      <c r="H20" s="203"/>
      <c r="I20" s="238"/>
    </row>
    <row r="21" spans="1:9" ht="15">
      <c r="A21" s="232" t="s">
        <v>142</v>
      </c>
      <c r="B21" s="233" t="s">
        <v>31</v>
      </c>
      <c r="C21" s="233" t="s">
        <v>49</v>
      </c>
      <c r="D21" s="203"/>
      <c r="E21" s="233"/>
      <c r="F21" s="99">
        <v>12</v>
      </c>
      <c r="G21" s="236"/>
      <c r="H21" s="203"/>
      <c r="I21" s="238"/>
    </row>
    <row r="22" spans="1:9" ht="15.75" thickBot="1">
      <c r="A22" s="246" t="s">
        <v>143</v>
      </c>
      <c r="B22" s="247" t="s">
        <v>32</v>
      </c>
      <c r="C22" s="247"/>
      <c r="D22" s="249"/>
      <c r="E22" s="263"/>
      <c r="F22" s="314">
        <v>0.03</v>
      </c>
      <c r="G22" s="251"/>
      <c r="H22" s="249"/>
      <c r="I22" s="238"/>
    </row>
    <row r="23" spans="1:9" ht="15">
      <c r="A23" s="264"/>
      <c r="B23" s="265" t="s">
        <v>21</v>
      </c>
      <c r="C23" s="266"/>
      <c r="D23" s="267"/>
      <c r="E23" s="266"/>
      <c r="F23" s="304"/>
      <c r="G23" s="268"/>
      <c r="H23" s="267"/>
      <c r="I23" s="238"/>
    </row>
    <row r="24" spans="1:9" ht="15.75">
      <c r="A24" s="269"/>
      <c r="B24" s="270" t="s">
        <v>34</v>
      </c>
      <c r="C24" s="271"/>
      <c r="D24" s="272"/>
      <c r="E24" s="271"/>
      <c r="F24" s="310">
        <f>SUM(F14:F22)</f>
        <v>92.74974499999999</v>
      </c>
      <c r="G24" s="273"/>
      <c r="H24" s="274"/>
      <c r="I24" s="238"/>
    </row>
    <row r="25" spans="1:9" ht="15">
      <c r="A25" s="232">
        <v>3</v>
      </c>
      <c r="B25" s="233" t="s">
        <v>144</v>
      </c>
      <c r="C25" s="233"/>
      <c r="D25" s="203"/>
      <c r="E25" s="233"/>
      <c r="F25" s="303"/>
      <c r="G25" s="275"/>
      <c r="H25" s="203"/>
      <c r="I25" s="238"/>
    </row>
    <row r="26" spans="1:9" ht="15">
      <c r="A26" s="232">
        <v>4</v>
      </c>
      <c r="B26" s="233" t="s">
        <v>66</v>
      </c>
      <c r="C26" s="233"/>
      <c r="D26" s="203"/>
      <c r="E26" s="233"/>
      <c r="F26" s="303"/>
      <c r="G26" s="236"/>
      <c r="H26" s="203"/>
      <c r="I26" s="276"/>
    </row>
    <row r="27" spans="1:9" ht="15.75" thickBot="1">
      <c r="A27" s="246">
        <v>5</v>
      </c>
      <c r="B27" s="247" t="s">
        <v>38</v>
      </c>
      <c r="C27" s="247"/>
      <c r="D27" s="249"/>
      <c r="E27" s="247"/>
      <c r="F27" s="305"/>
      <c r="G27" s="251"/>
      <c r="H27" s="249"/>
      <c r="I27" s="238"/>
    </row>
    <row r="28" spans="1:9" ht="15.75">
      <c r="A28" s="277"/>
      <c r="B28" s="278" t="s">
        <v>145</v>
      </c>
      <c r="C28" s="279"/>
      <c r="D28" s="280"/>
      <c r="E28" s="279"/>
      <c r="F28" s="279"/>
      <c r="G28" s="281"/>
      <c r="H28" s="280"/>
      <c r="I28" s="260"/>
    </row>
    <row r="29" spans="1:9" ht="15.75">
      <c r="A29" s="204"/>
      <c r="B29" s="282" t="s">
        <v>146</v>
      </c>
      <c r="C29" s="206"/>
      <c r="D29" s="207"/>
      <c r="E29" s="206"/>
      <c r="F29" s="206"/>
      <c r="G29" s="206"/>
      <c r="H29" s="206"/>
      <c r="I29" s="206"/>
    </row>
    <row r="30" spans="1:9" ht="15.75">
      <c r="A30" s="283"/>
      <c r="C30" s="284"/>
      <c r="D30" s="285"/>
      <c r="E30" s="284"/>
      <c r="F30" s="284"/>
      <c r="G30" s="286"/>
      <c r="H30" s="284"/>
      <c r="I30" s="284"/>
    </row>
    <row r="31" spans="1:9" ht="15">
      <c r="A31" s="204"/>
      <c r="B31" s="287" t="s">
        <v>147</v>
      </c>
      <c r="C31" s="206"/>
      <c r="D31" s="207"/>
      <c r="E31" s="206"/>
      <c r="F31" s="206"/>
      <c r="G31" s="288"/>
      <c r="H31" s="206"/>
      <c r="I31" s="206"/>
    </row>
    <row r="32" spans="1:9" ht="15">
      <c r="A32" s="204"/>
      <c r="B32" s="289" t="s">
        <v>148</v>
      </c>
      <c r="C32" s="211"/>
      <c r="D32" s="290"/>
      <c r="E32" s="211"/>
      <c r="F32" s="211"/>
      <c r="G32" s="211"/>
      <c r="H32" s="211"/>
      <c r="I32" s="211"/>
    </row>
    <row r="33" spans="1:9" ht="15">
      <c r="A33" s="204"/>
      <c r="B33" s="289" t="s">
        <v>149</v>
      </c>
      <c r="C33" s="211"/>
      <c r="D33" s="290"/>
      <c r="E33" s="211"/>
      <c r="F33" s="211"/>
      <c r="G33" s="211"/>
      <c r="H33" s="211"/>
      <c r="I33" s="211"/>
    </row>
    <row r="34" spans="1:9" ht="15">
      <c r="A34" s="291"/>
      <c r="B34" s="289" t="s">
        <v>150</v>
      </c>
      <c r="C34" s="292"/>
      <c r="D34" s="293"/>
      <c r="E34" s="292"/>
      <c r="F34" s="292"/>
      <c r="G34" s="292"/>
      <c r="H34" s="292"/>
      <c r="I34" s="29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17" sqref="Q17"/>
    </sheetView>
  </sheetViews>
  <sheetFormatPr defaultColWidth="9.00390625" defaultRowHeight="12.75"/>
  <cols>
    <col min="2" max="2" width="34.25390625" style="0" customWidth="1"/>
    <col min="5" max="5" width="10.75390625" style="0" customWidth="1"/>
    <col min="7" max="7" width="12.375" style="0" customWidth="1"/>
    <col min="8" max="8" width="14.375" style="0" customWidth="1"/>
    <col min="14" max="14" width="14.125" style="0" customWidth="1"/>
    <col min="16" max="16" width="34.875" style="0" customWidth="1"/>
  </cols>
  <sheetData>
    <row r="1" spans="1:8" ht="18">
      <c r="A1" s="204"/>
      <c r="B1" s="205" t="s">
        <v>114</v>
      </c>
      <c r="C1" s="206"/>
      <c r="D1" s="207"/>
      <c r="E1" s="207"/>
      <c r="F1" s="207"/>
      <c r="G1" s="208"/>
      <c r="H1" s="207"/>
    </row>
    <row r="2" spans="1:8" ht="15.75">
      <c r="A2" s="204"/>
      <c r="B2" s="209" t="s">
        <v>151</v>
      </c>
      <c r="C2" s="209"/>
      <c r="D2" s="210"/>
      <c r="E2" s="209"/>
      <c r="F2" s="209"/>
      <c r="G2" s="206"/>
      <c r="H2" s="206"/>
    </row>
    <row r="3" spans="1:15" ht="15.75">
      <c r="A3" s="204"/>
      <c r="B3" s="209" t="s">
        <v>116</v>
      </c>
      <c r="C3" s="206"/>
      <c r="D3" s="210"/>
      <c r="E3" s="209"/>
      <c r="F3" s="209"/>
      <c r="G3" s="206"/>
      <c r="H3" s="206"/>
      <c r="O3" t="s">
        <v>160</v>
      </c>
    </row>
    <row r="4" spans="1:17" ht="13.5" thickBot="1">
      <c r="A4" s="204"/>
      <c r="B4" s="206"/>
      <c r="C4" s="206"/>
      <c r="D4" s="206"/>
      <c r="E4" s="206"/>
      <c r="F4" s="206"/>
      <c r="G4" s="206"/>
      <c r="H4" s="211"/>
      <c r="Q4" t="s">
        <v>163</v>
      </c>
    </row>
    <row r="5" spans="1:17" ht="15">
      <c r="A5" s="212" t="s">
        <v>6</v>
      </c>
      <c r="B5" s="213" t="s">
        <v>7</v>
      </c>
      <c r="C5" s="214" t="s">
        <v>61</v>
      </c>
      <c r="D5" s="215" t="s">
        <v>117</v>
      </c>
      <c r="E5" s="216" t="s">
        <v>118</v>
      </c>
      <c r="F5" s="217" t="s">
        <v>159</v>
      </c>
      <c r="G5" s="214" t="s">
        <v>119</v>
      </c>
      <c r="H5" s="217" t="s">
        <v>120</v>
      </c>
      <c r="M5" s="325" t="s">
        <v>162</v>
      </c>
      <c r="N5" s="323" t="s">
        <v>170</v>
      </c>
      <c r="O5" t="s">
        <v>161</v>
      </c>
      <c r="Q5" s="324">
        <v>80.5</v>
      </c>
    </row>
    <row r="6" spans="1:17" ht="15.75" thickBot="1">
      <c r="A6" s="219"/>
      <c r="B6" s="220"/>
      <c r="C6" s="221"/>
      <c r="D6" s="222" t="s">
        <v>121</v>
      </c>
      <c r="E6" s="223" t="s">
        <v>122</v>
      </c>
      <c r="F6" s="306" t="s">
        <v>123</v>
      </c>
      <c r="G6" s="224" t="s">
        <v>123</v>
      </c>
      <c r="H6" s="220"/>
      <c r="M6" s="326" t="s">
        <v>165</v>
      </c>
      <c r="N6" s="323" t="s">
        <v>170</v>
      </c>
      <c r="O6" t="s">
        <v>164</v>
      </c>
      <c r="Q6" s="324">
        <v>90.5</v>
      </c>
    </row>
    <row r="7" spans="1:17" ht="15.75">
      <c r="A7" s="226">
        <v>1</v>
      </c>
      <c r="B7" s="227" t="s">
        <v>16</v>
      </c>
      <c r="C7" s="228"/>
      <c r="D7" s="229"/>
      <c r="E7" s="228"/>
      <c r="F7" s="297"/>
      <c r="G7" s="230"/>
      <c r="H7" s="229"/>
      <c r="M7" s="324" t="s">
        <v>167</v>
      </c>
      <c r="N7" s="323" t="s">
        <v>170</v>
      </c>
      <c r="O7" t="s">
        <v>166</v>
      </c>
      <c r="Q7" s="324">
        <v>93</v>
      </c>
    </row>
    <row r="8" spans="1:17" ht="15">
      <c r="A8" s="232" t="s">
        <v>124</v>
      </c>
      <c r="B8" s="233" t="s">
        <v>125</v>
      </c>
      <c r="C8" s="234" t="s">
        <v>18</v>
      </c>
      <c r="D8" s="203"/>
      <c r="E8" s="235">
        <v>5.11</v>
      </c>
      <c r="F8" s="298">
        <f>G8*E8</f>
        <v>22.484</v>
      </c>
      <c r="G8" s="308">
        <v>4.4</v>
      </c>
      <c r="H8" s="237"/>
      <c r="M8" s="324" t="s">
        <v>169</v>
      </c>
      <c r="N8" s="323" t="s">
        <v>170</v>
      </c>
      <c r="O8" t="s">
        <v>168</v>
      </c>
      <c r="Q8" s="324">
        <v>110</v>
      </c>
    </row>
    <row r="9" spans="1:17" ht="15">
      <c r="A9" s="239" t="s">
        <v>126</v>
      </c>
      <c r="B9" s="240" t="s">
        <v>127</v>
      </c>
      <c r="C9" s="241" t="s">
        <v>18</v>
      </c>
      <c r="D9" s="242"/>
      <c r="E9" s="243">
        <v>15.62</v>
      </c>
      <c r="F9" s="298">
        <f>G9*E9</f>
        <v>4.686</v>
      </c>
      <c r="G9" s="312">
        <v>0.3</v>
      </c>
      <c r="H9" s="237"/>
      <c r="M9" s="325" t="s">
        <v>171</v>
      </c>
      <c r="N9" s="323" t="s">
        <v>173</v>
      </c>
      <c r="O9" t="s">
        <v>164</v>
      </c>
      <c r="Q9" s="324">
        <v>78</v>
      </c>
    </row>
    <row r="10" spans="1:17" ht="15">
      <c r="A10" s="232" t="s">
        <v>128</v>
      </c>
      <c r="B10" s="240" t="s">
        <v>129</v>
      </c>
      <c r="C10" s="241" t="s">
        <v>108</v>
      </c>
      <c r="D10" s="242"/>
      <c r="E10" s="245">
        <v>0.0138</v>
      </c>
      <c r="F10" s="298">
        <f>G10*E10</f>
        <v>27.599999999999998</v>
      </c>
      <c r="G10" s="312">
        <v>2000</v>
      </c>
      <c r="H10" s="237"/>
      <c r="M10" s="324" t="s">
        <v>172</v>
      </c>
      <c r="N10" s="323" t="s">
        <v>173</v>
      </c>
      <c r="O10" t="s">
        <v>168</v>
      </c>
      <c r="Q10" s="324">
        <v>88.5</v>
      </c>
    </row>
    <row r="11" spans="1:8" ht="15">
      <c r="A11" s="239" t="s">
        <v>130</v>
      </c>
      <c r="B11" s="240" t="s">
        <v>131</v>
      </c>
      <c r="C11" s="241" t="s">
        <v>18</v>
      </c>
      <c r="D11" s="242"/>
      <c r="E11" s="243">
        <v>0.04</v>
      </c>
      <c r="F11" s="298">
        <f>G11*E11</f>
        <v>2.4</v>
      </c>
      <c r="G11" s="312">
        <v>60</v>
      </c>
      <c r="H11" s="237"/>
    </row>
    <row r="12" spans="1:8" ht="15">
      <c r="A12" s="239"/>
      <c r="B12" s="240" t="s">
        <v>132</v>
      </c>
      <c r="C12" s="241"/>
      <c r="D12" s="242"/>
      <c r="E12" s="243"/>
      <c r="F12" s="299"/>
      <c r="G12" s="244"/>
      <c r="H12" s="237"/>
    </row>
    <row r="13" spans="1:8" ht="15.75" thickBot="1">
      <c r="A13" s="246" t="s">
        <v>133</v>
      </c>
      <c r="B13" s="247" t="s">
        <v>134</v>
      </c>
      <c r="C13" s="248" t="s">
        <v>135</v>
      </c>
      <c r="D13" s="249"/>
      <c r="E13" s="250"/>
      <c r="F13" s="300">
        <v>40</v>
      </c>
      <c r="G13" s="251"/>
      <c r="H13" s="252"/>
    </row>
    <row r="14" spans="1:8" ht="15.75">
      <c r="A14" s="253"/>
      <c r="B14" s="254" t="s">
        <v>21</v>
      </c>
      <c r="C14" s="255"/>
      <c r="D14" s="256"/>
      <c r="E14" s="257">
        <v>29</v>
      </c>
      <c r="F14" s="301">
        <f>SUM(F8:F13)</f>
        <v>97.16999999999999</v>
      </c>
      <c r="G14" s="258"/>
      <c r="H14" s="259"/>
    </row>
    <row r="15" spans="1:8" ht="15.75">
      <c r="A15" s="261">
        <v>2</v>
      </c>
      <c r="B15" s="262" t="s">
        <v>22</v>
      </c>
      <c r="C15" s="233"/>
      <c r="D15" s="203"/>
      <c r="E15" s="234"/>
      <c r="F15" s="302"/>
      <c r="G15" s="236"/>
      <c r="H15" s="203"/>
    </row>
    <row r="16" spans="1:8" ht="15">
      <c r="A16" s="232" t="s">
        <v>136</v>
      </c>
      <c r="B16" s="233" t="s">
        <v>23</v>
      </c>
      <c r="C16" s="233" t="s">
        <v>24</v>
      </c>
      <c r="D16" s="203"/>
      <c r="E16" s="234">
        <v>0.086</v>
      </c>
      <c r="F16" s="302">
        <f>G16*E16</f>
        <v>0.38699999999999996</v>
      </c>
      <c r="G16" s="308">
        <v>4.5</v>
      </c>
      <c r="H16" s="203"/>
    </row>
    <row r="17" spans="1:8" ht="15">
      <c r="A17" s="232" t="s">
        <v>137</v>
      </c>
      <c r="B17" s="233" t="s">
        <v>27</v>
      </c>
      <c r="C17" s="233"/>
      <c r="D17" s="203"/>
      <c r="E17" s="315"/>
      <c r="F17" s="99">
        <v>0.01265</v>
      </c>
      <c r="G17" s="236"/>
      <c r="H17" s="203"/>
    </row>
    <row r="18" spans="1:8" ht="15">
      <c r="A18" s="232" t="s">
        <v>138</v>
      </c>
      <c r="B18" s="233" t="s">
        <v>28</v>
      </c>
      <c r="C18" s="233"/>
      <c r="D18" s="203"/>
      <c r="E18" s="315"/>
      <c r="F18" s="99">
        <v>0.016444999999999998</v>
      </c>
      <c r="G18" s="236"/>
      <c r="H18" s="203"/>
    </row>
    <row r="19" spans="1:8" ht="15">
      <c r="A19" s="232" t="s">
        <v>139</v>
      </c>
      <c r="B19" s="233" t="s">
        <v>29</v>
      </c>
      <c r="C19" s="233"/>
      <c r="D19" s="203"/>
      <c r="E19" s="315"/>
      <c r="F19" s="99">
        <v>0.25</v>
      </c>
      <c r="G19" s="236"/>
      <c r="H19" s="203"/>
    </row>
    <row r="20" spans="1:8" ht="15">
      <c r="A20" s="232" t="s">
        <v>140</v>
      </c>
      <c r="B20" s="233" t="s">
        <v>141</v>
      </c>
      <c r="C20" s="233"/>
      <c r="D20" s="203"/>
      <c r="E20" s="315"/>
      <c r="F20" s="99">
        <v>0.01265</v>
      </c>
      <c r="G20" s="236"/>
      <c r="H20" s="203"/>
    </row>
    <row r="21" spans="1:8" ht="15">
      <c r="A21" s="232" t="s">
        <v>142</v>
      </c>
      <c r="B21" s="233" t="s">
        <v>31</v>
      </c>
      <c r="C21" s="233" t="s">
        <v>49</v>
      </c>
      <c r="D21" s="203"/>
      <c r="E21" s="315"/>
      <c r="F21" s="99">
        <v>12</v>
      </c>
      <c r="G21" s="236"/>
      <c r="H21" s="203"/>
    </row>
    <row r="22" spans="1:8" ht="15.75" thickBot="1">
      <c r="A22" s="246" t="s">
        <v>143</v>
      </c>
      <c r="B22" s="247" t="s">
        <v>32</v>
      </c>
      <c r="C22" s="247"/>
      <c r="D22" s="249"/>
      <c r="E22" s="316"/>
      <c r="F22" s="314">
        <v>0.03</v>
      </c>
      <c r="G22" s="251"/>
      <c r="H22" s="249"/>
    </row>
    <row r="23" spans="1:8" ht="15">
      <c r="A23" s="264"/>
      <c r="B23" s="265" t="s">
        <v>21</v>
      </c>
      <c r="C23" s="266"/>
      <c r="D23" s="267"/>
      <c r="E23" s="266"/>
      <c r="F23" s="304"/>
      <c r="G23" s="268"/>
      <c r="H23" s="267"/>
    </row>
    <row r="24" spans="1:8" ht="15.75">
      <c r="A24" s="269"/>
      <c r="B24" s="270" t="s">
        <v>34</v>
      </c>
      <c r="C24" s="271"/>
      <c r="D24" s="272"/>
      <c r="E24" s="271"/>
      <c r="F24" s="310">
        <f>SUM(F14:F22)</f>
        <v>109.87874499999998</v>
      </c>
      <c r="G24" s="273"/>
      <c r="H24" s="274"/>
    </row>
    <row r="25" spans="1:8" ht="15">
      <c r="A25" s="232">
        <v>3</v>
      </c>
      <c r="B25" s="233" t="s">
        <v>144</v>
      </c>
      <c r="C25" s="233"/>
      <c r="D25" s="203"/>
      <c r="E25" s="233"/>
      <c r="F25" s="303"/>
      <c r="G25" s="275"/>
      <c r="H25" s="203"/>
    </row>
    <row r="26" spans="1:8" ht="15">
      <c r="A26" s="232">
        <v>4</v>
      </c>
      <c r="B26" s="233" t="s">
        <v>66</v>
      </c>
      <c r="C26" s="233"/>
      <c r="D26" s="203"/>
      <c r="E26" s="233"/>
      <c r="F26" s="303"/>
      <c r="G26" s="236"/>
      <c r="H26" s="203"/>
    </row>
    <row r="27" spans="1:8" ht="15.75" thickBot="1">
      <c r="A27" s="246">
        <v>5</v>
      </c>
      <c r="B27" s="247" t="s">
        <v>38</v>
      </c>
      <c r="C27" s="247"/>
      <c r="D27" s="249"/>
      <c r="E27" s="247"/>
      <c r="F27" s="305"/>
      <c r="G27" s="251"/>
      <c r="H27" s="249"/>
    </row>
    <row r="28" spans="1:8" ht="15.75">
      <c r="A28" s="277"/>
      <c r="B28" s="278" t="s">
        <v>145</v>
      </c>
      <c r="C28" s="279"/>
      <c r="D28" s="280"/>
      <c r="E28" s="279"/>
      <c r="F28" s="279"/>
      <c r="G28" s="281"/>
      <c r="H28" s="280"/>
    </row>
    <row r="29" spans="1:8" ht="15.75">
      <c r="A29" s="204"/>
      <c r="B29" s="282" t="s">
        <v>146</v>
      </c>
      <c r="C29" s="206"/>
      <c r="D29" s="207"/>
      <c r="E29" s="206"/>
      <c r="F29" s="206"/>
      <c r="G29" s="206"/>
      <c r="H29" s="206"/>
    </row>
    <row r="30" spans="1:8" ht="15.75">
      <c r="A30" s="283"/>
      <c r="C30" s="284"/>
      <c r="D30" s="285"/>
      <c r="E30" s="284"/>
      <c r="F30" s="284"/>
      <c r="G30" s="286"/>
      <c r="H30" s="284"/>
    </row>
    <row r="31" spans="1:8" ht="15">
      <c r="A31" s="204"/>
      <c r="B31" s="287" t="s">
        <v>147</v>
      </c>
      <c r="C31" s="206"/>
      <c r="D31" s="207"/>
      <c r="E31" s="206"/>
      <c r="F31" s="206"/>
      <c r="G31" s="288"/>
      <c r="H31" s="206"/>
    </row>
    <row r="32" spans="1:8" ht="15">
      <c r="A32" s="204"/>
      <c r="B32" s="289" t="s">
        <v>148</v>
      </c>
      <c r="C32" s="211"/>
      <c r="D32" s="290"/>
      <c r="E32" s="211"/>
      <c r="F32" s="211"/>
      <c r="G32" s="211"/>
      <c r="H32" s="211"/>
    </row>
    <row r="33" spans="1:8" ht="15">
      <c r="A33" s="204"/>
      <c r="B33" s="289" t="s">
        <v>149</v>
      </c>
      <c r="C33" s="211"/>
      <c r="D33" s="290"/>
      <c r="E33" s="211"/>
      <c r="F33" s="211"/>
      <c r="G33" s="211"/>
      <c r="H33" s="211"/>
    </row>
    <row r="34" spans="1:8" ht="15">
      <c r="A34" s="291"/>
      <c r="B34" s="289" t="s">
        <v>150</v>
      </c>
      <c r="C34" s="292"/>
      <c r="D34" s="293"/>
      <c r="E34" s="292"/>
      <c r="F34" s="292"/>
      <c r="G34" s="292"/>
      <c r="H34" s="29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R19" sqref="R19"/>
    </sheetView>
  </sheetViews>
  <sheetFormatPr defaultColWidth="9.00390625" defaultRowHeight="12.75"/>
  <cols>
    <col min="2" max="2" width="31.125" style="0" customWidth="1"/>
    <col min="5" max="6" width="10.875" style="0" customWidth="1"/>
    <col min="7" max="7" width="12.875" style="0" customWidth="1"/>
    <col min="8" max="8" width="17.625" style="0" customWidth="1"/>
    <col min="16" max="16" width="14.125" style="0" customWidth="1"/>
    <col min="18" max="18" width="36.625" style="0" customWidth="1"/>
  </cols>
  <sheetData>
    <row r="1" spans="1:9" ht="18">
      <c r="A1" s="204"/>
      <c r="B1" s="205" t="s">
        <v>114</v>
      </c>
      <c r="C1" s="206"/>
      <c r="D1" s="207"/>
      <c r="E1" s="207"/>
      <c r="F1" s="207"/>
      <c r="G1" s="208"/>
      <c r="H1" s="207"/>
      <c r="I1" s="206"/>
    </row>
    <row r="2" spans="1:9" ht="15.75">
      <c r="A2" s="204"/>
      <c r="B2" s="209" t="s">
        <v>156</v>
      </c>
      <c r="C2" s="209"/>
      <c r="D2" s="210"/>
      <c r="E2" s="209"/>
      <c r="F2" s="209"/>
      <c r="G2" s="206"/>
      <c r="H2" s="206"/>
      <c r="I2" s="206"/>
    </row>
    <row r="3" spans="1:17" ht="15.75">
      <c r="A3" s="204"/>
      <c r="B3" s="209" t="s">
        <v>157</v>
      </c>
      <c r="C3" s="206"/>
      <c r="D3" s="210"/>
      <c r="E3" s="209"/>
      <c r="F3" s="209"/>
      <c r="G3" s="206"/>
      <c r="H3" s="206"/>
      <c r="I3" s="206"/>
      <c r="Q3" t="s">
        <v>160</v>
      </c>
    </row>
    <row r="4" spans="1:19" ht="13.5" thickBot="1">
      <c r="A4" s="204"/>
      <c r="B4" s="206"/>
      <c r="C4" s="206"/>
      <c r="D4" s="206"/>
      <c r="E4" s="206"/>
      <c r="F4" s="206"/>
      <c r="G4" s="206"/>
      <c r="H4" s="211"/>
      <c r="I4" s="211"/>
      <c r="S4" t="s">
        <v>163</v>
      </c>
    </row>
    <row r="5" spans="1:19" ht="15">
      <c r="A5" s="212" t="s">
        <v>6</v>
      </c>
      <c r="B5" s="213" t="s">
        <v>7</v>
      </c>
      <c r="C5" s="214" t="s">
        <v>61</v>
      </c>
      <c r="D5" s="215" t="s">
        <v>117</v>
      </c>
      <c r="E5" s="216" t="s">
        <v>118</v>
      </c>
      <c r="F5" s="217" t="s">
        <v>159</v>
      </c>
      <c r="G5" s="214" t="s">
        <v>119</v>
      </c>
      <c r="H5" s="217" t="s">
        <v>120</v>
      </c>
      <c r="I5" s="218"/>
      <c r="O5" s="325" t="s">
        <v>162</v>
      </c>
      <c r="P5" s="323" t="s">
        <v>170</v>
      </c>
      <c r="Q5" t="s">
        <v>161</v>
      </c>
      <c r="S5" s="324">
        <v>80.5</v>
      </c>
    </row>
    <row r="6" spans="1:19" ht="15.75" thickBot="1">
      <c r="A6" s="219"/>
      <c r="B6" s="220"/>
      <c r="C6" s="221"/>
      <c r="D6" s="222" t="s">
        <v>121</v>
      </c>
      <c r="E6" s="223" t="s">
        <v>122</v>
      </c>
      <c r="F6" s="306" t="s">
        <v>123</v>
      </c>
      <c r="G6" s="224" t="s">
        <v>123</v>
      </c>
      <c r="H6" s="220"/>
      <c r="I6" s="225"/>
      <c r="O6" s="326" t="s">
        <v>165</v>
      </c>
      <c r="P6" s="323" t="s">
        <v>170</v>
      </c>
      <c r="Q6" t="s">
        <v>164</v>
      </c>
      <c r="S6" s="324">
        <v>90.5</v>
      </c>
    </row>
    <row r="7" spans="1:19" ht="15.75">
      <c r="A7" s="226">
        <v>1</v>
      </c>
      <c r="B7" s="227" t="s">
        <v>16</v>
      </c>
      <c r="C7" s="228"/>
      <c r="D7" s="229"/>
      <c r="E7" s="228"/>
      <c r="F7" s="297"/>
      <c r="G7" s="230"/>
      <c r="H7" s="229"/>
      <c r="I7" s="231"/>
      <c r="O7" s="324" t="s">
        <v>167</v>
      </c>
      <c r="P7" s="323" t="s">
        <v>170</v>
      </c>
      <c r="Q7" t="s">
        <v>166</v>
      </c>
      <c r="S7" s="324">
        <v>93</v>
      </c>
    </row>
    <row r="8" spans="1:19" ht="15">
      <c r="A8" s="232" t="s">
        <v>124</v>
      </c>
      <c r="B8" s="233" t="s">
        <v>125</v>
      </c>
      <c r="C8" s="234" t="s">
        <v>18</v>
      </c>
      <c r="D8" s="203"/>
      <c r="E8" s="235">
        <v>3.87</v>
      </c>
      <c r="F8" s="298">
        <f>E8*G8</f>
        <v>17.028000000000002</v>
      </c>
      <c r="G8" s="308">
        <v>4.4</v>
      </c>
      <c r="H8" s="237"/>
      <c r="I8" s="238"/>
      <c r="O8" s="324" t="s">
        <v>169</v>
      </c>
      <c r="P8" s="323" t="s">
        <v>170</v>
      </c>
      <c r="Q8" t="s">
        <v>168</v>
      </c>
      <c r="S8" s="324">
        <v>110</v>
      </c>
    </row>
    <row r="9" spans="1:19" ht="15">
      <c r="A9" s="239" t="s">
        <v>126</v>
      </c>
      <c r="B9" s="240" t="s">
        <v>127</v>
      </c>
      <c r="C9" s="241" t="s">
        <v>18</v>
      </c>
      <c r="D9" s="242"/>
      <c r="E9" s="243">
        <v>20</v>
      </c>
      <c r="F9" s="298">
        <f aca="true" t="shared" si="0" ref="F9:F15">E9*G9</f>
        <v>6</v>
      </c>
      <c r="G9" s="312">
        <v>0.3</v>
      </c>
      <c r="H9" s="237"/>
      <c r="I9" s="238"/>
      <c r="O9" s="325" t="s">
        <v>171</v>
      </c>
      <c r="P9" s="323" t="s">
        <v>173</v>
      </c>
      <c r="Q9" t="s">
        <v>164</v>
      </c>
      <c r="S9" s="324">
        <v>78</v>
      </c>
    </row>
    <row r="10" spans="1:19" ht="15">
      <c r="A10" s="239" t="s">
        <v>128</v>
      </c>
      <c r="B10" s="240" t="s">
        <v>131</v>
      </c>
      <c r="C10" s="241" t="s">
        <v>18</v>
      </c>
      <c r="D10" s="242"/>
      <c r="E10" s="243">
        <v>0.04</v>
      </c>
      <c r="F10" s="298">
        <f t="shared" si="0"/>
        <v>2.4</v>
      </c>
      <c r="G10" s="312">
        <v>60</v>
      </c>
      <c r="H10" s="237"/>
      <c r="I10" s="238"/>
      <c r="O10" s="324" t="s">
        <v>172</v>
      </c>
      <c r="P10" s="323" t="s">
        <v>173</v>
      </c>
      <c r="Q10" t="s">
        <v>168</v>
      </c>
      <c r="S10" s="324">
        <v>88.5</v>
      </c>
    </row>
    <row r="11" spans="1:9" ht="15">
      <c r="A11" s="239"/>
      <c r="B11" s="240" t="s">
        <v>132</v>
      </c>
      <c r="C11" s="241"/>
      <c r="D11" s="242"/>
      <c r="E11" s="243"/>
      <c r="F11" s="298"/>
      <c r="G11" s="312"/>
      <c r="H11" s="237"/>
      <c r="I11" s="238"/>
    </row>
    <row r="12" spans="1:9" ht="15.75" thickBot="1">
      <c r="A12" s="246" t="s">
        <v>130</v>
      </c>
      <c r="B12" s="247" t="s">
        <v>134</v>
      </c>
      <c r="C12" s="248" t="s">
        <v>135</v>
      </c>
      <c r="D12" s="249"/>
      <c r="E12" s="250"/>
      <c r="F12" s="250">
        <v>40</v>
      </c>
      <c r="G12" s="311"/>
      <c r="H12" s="252"/>
      <c r="I12" s="238"/>
    </row>
    <row r="13" spans="1:9" ht="15.75">
      <c r="A13" s="253"/>
      <c r="B13" s="254" t="s">
        <v>21</v>
      </c>
      <c r="C13" s="255"/>
      <c r="D13" s="256"/>
      <c r="E13" s="257">
        <v>23.91</v>
      </c>
      <c r="F13" s="317">
        <f>SUM(F8:F12)</f>
        <v>65.428</v>
      </c>
      <c r="G13" s="313"/>
      <c r="H13" s="259"/>
      <c r="I13" s="260" t="s">
        <v>49</v>
      </c>
    </row>
    <row r="14" spans="1:9" ht="15.75">
      <c r="A14" s="261">
        <v>2</v>
      </c>
      <c r="B14" s="262" t="s">
        <v>22</v>
      </c>
      <c r="C14" s="233"/>
      <c r="D14" s="203"/>
      <c r="E14" s="234"/>
      <c r="F14" s="298"/>
      <c r="G14" s="308"/>
      <c r="H14" s="203"/>
      <c r="I14" s="238"/>
    </row>
    <row r="15" spans="1:9" ht="15">
      <c r="A15" s="232" t="s">
        <v>136</v>
      </c>
      <c r="B15" s="233" t="s">
        <v>23</v>
      </c>
      <c r="C15" s="233" t="s">
        <v>24</v>
      </c>
      <c r="D15" s="203"/>
      <c r="E15" s="234">
        <v>0.086</v>
      </c>
      <c r="F15" s="298">
        <f t="shared" si="0"/>
        <v>0.38699999999999996</v>
      </c>
      <c r="G15" s="308">
        <v>4.5</v>
      </c>
      <c r="H15" s="203"/>
      <c r="I15" s="238"/>
    </row>
    <row r="16" spans="1:9" ht="15">
      <c r="A16" s="232" t="s">
        <v>137</v>
      </c>
      <c r="B16" s="233" t="s">
        <v>27</v>
      </c>
      <c r="C16" s="233"/>
      <c r="D16" s="203"/>
      <c r="E16" s="233"/>
      <c r="F16" s="99">
        <v>0.01265</v>
      </c>
      <c r="G16" s="236"/>
      <c r="H16" s="203"/>
      <c r="I16" s="238"/>
    </row>
    <row r="17" spans="1:9" ht="15">
      <c r="A17" s="232" t="s">
        <v>138</v>
      </c>
      <c r="B17" s="233" t="s">
        <v>28</v>
      </c>
      <c r="C17" s="233"/>
      <c r="D17" s="203"/>
      <c r="E17" s="233"/>
      <c r="F17" s="99">
        <v>0.016444999999999998</v>
      </c>
      <c r="G17" s="236"/>
      <c r="H17" s="203"/>
      <c r="I17" s="238"/>
    </row>
    <row r="18" spans="1:9" ht="15">
      <c r="A18" s="232" t="s">
        <v>139</v>
      </c>
      <c r="B18" s="233" t="s">
        <v>29</v>
      </c>
      <c r="C18" s="233"/>
      <c r="D18" s="203"/>
      <c r="E18" s="233"/>
      <c r="F18" s="99">
        <v>0.25</v>
      </c>
      <c r="G18" s="236"/>
      <c r="H18" s="203"/>
      <c r="I18" s="238"/>
    </row>
    <row r="19" spans="1:9" ht="15">
      <c r="A19" s="232" t="s">
        <v>140</v>
      </c>
      <c r="B19" s="233" t="s">
        <v>141</v>
      </c>
      <c r="C19" s="233"/>
      <c r="D19" s="203"/>
      <c r="E19" s="233"/>
      <c r="F19" s="99">
        <v>0.01265</v>
      </c>
      <c r="G19" s="236"/>
      <c r="H19" s="203"/>
      <c r="I19" s="238"/>
    </row>
    <row r="20" spans="1:9" ht="15">
      <c r="A20" s="232" t="s">
        <v>142</v>
      </c>
      <c r="B20" s="233" t="s">
        <v>31</v>
      </c>
      <c r="C20" s="233" t="s">
        <v>49</v>
      </c>
      <c r="D20" s="203"/>
      <c r="E20" s="233"/>
      <c r="F20" s="99">
        <v>12</v>
      </c>
      <c r="G20" s="236"/>
      <c r="H20" s="203"/>
      <c r="I20" s="238"/>
    </row>
    <row r="21" spans="1:9" ht="15.75" thickBot="1">
      <c r="A21" s="246" t="s">
        <v>143</v>
      </c>
      <c r="B21" s="247" t="s">
        <v>32</v>
      </c>
      <c r="C21" s="247"/>
      <c r="D21" s="249"/>
      <c r="E21" s="263"/>
      <c r="F21" s="314">
        <v>0.03</v>
      </c>
      <c r="G21" s="251"/>
      <c r="H21" s="249"/>
      <c r="I21" s="238"/>
    </row>
    <row r="22" spans="1:9" ht="15">
      <c r="A22" s="264"/>
      <c r="B22" s="265" t="s">
        <v>21</v>
      </c>
      <c r="C22" s="266"/>
      <c r="D22" s="267"/>
      <c r="E22" s="266"/>
      <c r="F22" s="304"/>
      <c r="G22" s="268"/>
      <c r="H22" s="267"/>
      <c r="I22" s="238"/>
    </row>
    <row r="23" spans="1:9" ht="15.75">
      <c r="A23" s="269"/>
      <c r="B23" s="270" t="s">
        <v>34</v>
      </c>
      <c r="C23" s="271"/>
      <c r="D23" s="272"/>
      <c r="E23" s="271"/>
      <c r="F23" s="310">
        <f>SUM(F13:F21)</f>
        <v>78.13674499999999</v>
      </c>
      <c r="G23" s="273"/>
      <c r="H23" s="274"/>
      <c r="I23" s="238"/>
    </row>
    <row r="24" spans="1:9" ht="15">
      <c r="A24" s="232">
        <v>3</v>
      </c>
      <c r="B24" s="233" t="s">
        <v>144</v>
      </c>
      <c r="C24" s="233"/>
      <c r="D24" s="203"/>
      <c r="E24" s="233"/>
      <c r="F24" s="303"/>
      <c r="G24" s="275"/>
      <c r="H24" s="203"/>
      <c r="I24" s="238"/>
    </row>
    <row r="25" spans="1:9" ht="15">
      <c r="A25" s="232">
        <v>4</v>
      </c>
      <c r="B25" s="233" t="s">
        <v>66</v>
      </c>
      <c r="C25" s="233"/>
      <c r="D25" s="203"/>
      <c r="E25" s="233"/>
      <c r="F25" s="303"/>
      <c r="G25" s="236"/>
      <c r="H25" s="203"/>
      <c r="I25" s="276"/>
    </row>
    <row r="26" spans="1:9" ht="15.75" thickBot="1">
      <c r="A26" s="246">
        <v>5</v>
      </c>
      <c r="B26" s="247" t="s">
        <v>38</v>
      </c>
      <c r="C26" s="247"/>
      <c r="D26" s="249"/>
      <c r="E26" s="247"/>
      <c r="F26" s="305"/>
      <c r="G26" s="251"/>
      <c r="H26" s="249"/>
      <c r="I26" s="238"/>
    </row>
    <row r="27" spans="1:9" ht="15.75">
      <c r="A27" s="277"/>
      <c r="B27" s="278" t="s">
        <v>145</v>
      </c>
      <c r="C27" s="279"/>
      <c r="D27" s="280"/>
      <c r="E27" s="279"/>
      <c r="F27" s="279"/>
      <c r="G27" s="281"/>
      <c r="H27" s="280"/>
      <c r="I27" s="260"/>
    </row>
    <row r="28" spans="1:9" ht="15.75">
      <c r="A28" s="204"/>
      <c r="B28" s="282" t="s">
        <v>146</v>
      </c>
      <c r="C28" s="206"/>
      <c r="D28" s="207"/>
      <c r="E28" s="206"/>
      <c r="F28" s="206"/>
      <c r="G28" s="206"/>
      <c r="H28" s="206"/>
      <c r="I28" s="206"/>
    </row>
    <row r="29" spans="1:9" ht="15.75">
      <c r="A29" s="283"/>
      <c r="C29" s="284"/>
      <c r="D29" s="285"/>
      <c r="E29" s="284"/>
      <c r="F29" s="284"/>
      <c r="G29" s="286"/>
      <c r="H29" s="284"/>
      <c r="I29" s="284"/>
    </row>
    <row r="30" spans="1:9" ht="15">
      <c r="A30" s="204"/>
      <c r="B30" s="287" t="s">
        <v>147</v>
      </c>
      <c r="C30" s="206"/>
      <c r="D30" s="207"/>
      <c r="E30" s="206"/>
      <c r="F30" s="206"/>
      <c r="G30" s="288"/>
      <c r="H30" s="206"/>
      <c r="I30" s="206"/>
    </row>
    <row r="31" spans="1:9" ht="15">
      <c r="A31" s="204"/>
      <c r="B31" s="289" t="s">
        <v>155</v>
      </c>
      <c r="C31" s="211"/>
      <c r="D31" s="290"/>
      <c r="E31" s="211"/>
      <c r="F31" s="211"/>
      <c r="G31" s="211"/>
      <c r="H31" s="211"/>
      <c r="I31" s="211"/>
    </row>
    <row r="32" spans="1:9" ht="15">
      <c r="A32" s="291"/>
      <c r="B32" s="289" t="s">
        <v>150</v>
      </c>
      <c r="C32" s="292"/>
      <c r="D32" s="293"/>
      <c r="E32" s="292"/>
      <c r="F32" s="292"/>
      <c r="G32" s="292"/>
      <c r="H32" s="292"/>
      <c r="I32" s="292"/>
    </row>
    <row r="33" spans="1:9" ht="15">
      <c r="A33" s="291"/>
      <c r="B33" s="294" t="s">
        <v>153</v>
      </c>
      <c r="C33" s="295"/>
      <c r="D33" s="296"/>
      <c r="E33" s="295"/>
      <c r="F33" s="295"/>
      <c r="G33" s="296"/>
      <c r="H33" s="296"/>
      <c r="I33" s="2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N13" sqref="N13"/>
    </sheetView>
  </sheetViews>
  <sheetFormatPr defaultColWidth="9.00390625" defaultRowHeight="12.75"/>
  <cols>
    <col min="2" max="2" width="32.75390625" style="0" customWidth="1"/>
    <col min="5" max="5" width="10.125" style="0" customWidth="1"/>
    <col min="6" max="6" width="12.25390625" style="0" customWidth="1"/>
    <col min="7" max="8" width="15.25390625" style="0" customWidth="1"/>
    <col min="13" max="13" width="13.25390625" style="0" customWidth="1"/>
    <col min="15" max="15" width="33.875" style="0" customWidth="1"/>
  </cols>
  <sheetData>
    <row r="1" spans="1:8" ht="18">
      <c r="A1" s="204"/>
      <c r="B1" s="205" t="s">
        <v>114</v>
      </c>
      <c r="C1" s="206"/>
      <c r="D1" s="207"/>
      <c r="E1" s="207"/>
      <c r="F1" s="207"/>
      <c r="G1" s="208"/>
      <c r="H1" s="207"/>
    </row>
    <row r="2" spans="1:8" ht="15.75">
      <c r="A2" s="204"/>
      <c r="B2" s="209" t="s">
        <v>158</v>
      </c>
      <c r="C2" s="209"/>
      <c r="D2" s="210"/>
      <c r="E2" s="209"/>
      <c r="F2" s="209"/>
      <c r="G2" s="206"/>
      <c r="H2" s="206"/>
    </row>
    <row r="3" spans="1:14" ht="15.75">
      <c r="A3" s="204"/>
      <c r="B3" s="209" t="s">
        <v>157</v>
      </c>
      <c r="C3" s="206"/>
      <c r="D3" s="210"/>
      <c r="E3" s="209"/>
      <c r="F3" s="209"/>
      <c r="G3" s="206"/>
      <c r="H3" s="206"/>
      <c r="N3" t="s">
        <v>160</v>
      </c>
    </row>
    <row r="4" spans="1:16" ht="13.5" thickBot="1">
      <c r="A4" s="204"/>
      <c r="B4" s="206"/>
      <c r="C4" s="206"/>
      <c r="D4" s="206"/>
      <c r="E4" s="206"/>
      <c r="F4" s="206"/>
      <c r="G4" s="206"/>
      <c r="H4" s="211"/>
      <c r="P4" t="s">
        <v>163</v>
      </c>
    </row>
    <row r="5" spans="1:16" ht="15">
      <c r="A5" s="212" t="s">
        <v>6</v>
      </c>
      <c r="B5" s="213" t="s">
        <v>7</v>
      </c>
      <c r="C5" s="214" t="s">
        <v>61</v>
      </c>
      <c r="D5" s="215" t="s">
        <v>117</v>
      </c>
      <c r="E5" s="216" t="s">
        <v>118</v>
      </c>
      <c r="F5" s="217" t="s">
        <v>159</v>
      </c>
      <c r="G5" s="214" t="s">
        <v>119</v>
      </c>
      <c r="H5" s="217" t="s">
        <v>120</v>
      </c>
      <c r="L5" s="325" t="s">
        <v>162</v>
      </c>
      <c r="M5" s="323" t="s">
        <v>170</v>
      </c>
      <c r="N5" t="s">
        <v>161</v>
      </c>
      <c r="P5" s="328">
        <v>80.5</v>
      </c>
    </row>
    <row r="6" spans="1:16" ht="15.75" thickBot="1">
      <c r="A6" s="219"/>
      <c r="B6" s="220"/>
      <c r="C6" s="221"/>
      <c r="D6" s="222" t="s">
        <v>121</v>
      </c>
      <c r="E6" s="223" t="s">
        <v>122</v>
      </c>
      <c r="F6" s="306" t="s">
        <v>123</v>
      </c>
      <c r="G6" s="224" t="s">
        <v>123</v>
      </c>
      <c r="H6" s="220"/>
      <c r="L6" s="326" t="s">
        <v>165</v>
      </c>
      <c r="M6" s="323" t="s">
        <v>170</v>
      </c>
      <c r="N6" t="s">
        <v>164</v>
      </c>
      <c r="P6" s="328">
        <v>90.5</v>
      </c>
    </row>
    <row r="7" spans="1:16" ht="15.75">
      <c r="A7" s="226">
        <v>1</v>
      </c>
      <c r="B7" s="227" t="s">
        <v>16</v>
      </c>
      <c r="C7" s="228"/>
      <c r="D7" s="229"/>
      <c r="E7" s="228"/>
      <c r="F7" s="307"/>
      <c r="G7" s="307"/>
      <c r="H7" s="229"/>
      <c r="L7" s="324" t="s">
        <v>167</v>
      </c>
      <c r="M7" s="323" t="s">
        <v>170</v>
      </c>
      <c r="N7" t="s">
        <v>166</v>
      </c>
      <c r="P7" s="328">
        <v>93</v>
      </c>
    </row>
    <row r="8" spans="1:16" ht="15">
      <c r="A8" s="232" t="s">
        <v>124</v>
      </c>
      <c r="B8" s="233" t="s">
        <v>125</v>
      </c>
      <c r="C8" s="234" t="s">
        <v>18</v>
      </c>
      <c r="D8" s="203"/>
      <c r="E8" s="235">
        <v>3.39</v>
      </c>
      <c r="F8" s="298">
        <f>G8*E8</f>
        <v>14.916000000000002</v>
      </c>
      <c r="G8" s="308">
        <v>4.4</v>
      </c>
      <c r="H8" s="237"/>
      <c r="L8" s="324" t="s">
        <v>169</v>
      </c>
      <c r="M8" s="323" t="s">
        <v>170</v>
      </c>
      <c r="N8" t="s">
        <v>168</v>
      </c>
      <c r="P8" s="328">
        <v>110</v>
      </c>
    </row>
    <row r="9" spans="1:16" ht="15">
      <c r="A9" s="239" t="s">
        <v>126</v>
      </c>
      <c r="B9" s="240" t="s">
        <v>127</v>
      </c>
      <c r="C9" s="241" t="s">
        <v>18</v>
      </c>
      <c r="D9" s="242"/>
      <c r="E9" s="243">
        <v>11.66</v>
      </c>
      <c r="F9" s="299">
        <f>G9*E9</f>
        <v>3.4979999999999998</v>
      </c>
      <c r="G9" s="312">
        <v>0.3</v>
      </c>
      <c r="H9" s="237"/>
      <c r="L9" s="325" t="s">
        <v>171</v>
      </c>
      <c r="M9" s="323" t="s">
        <v>173</v>
      </c>
      <c r="N9" t="s">
        <v>164</v>
      </c>
      <c r="P9" s="328">
        <v>78</v>
      </c>
    </row>
    <row r="10" spans="1:16" ht="15">
      <c r="A10" s="232" t="s">
        <v>128</v>
      </c>
      <c r="B10" s="240" t="s">
        <v>129</v>
      </c>
      <c r="C10" s="241" t="s">
        <v>108</v>
      </c>
      <c r="D10" s="242"/>
      <c r="E10" s="245">
        <v>0.0075</v>
      </c>
      <c r="F10" s="299">
        <f>E10*G10</f>
        <v>15</v>
      </c>
      <c r="G10" s="312">
        <v>2000</v>
      </c>
      <c r="H10" s="237"/>
      <c r="L10" s="324" t="s">
        <v>172</v>
      </c>
      <c r="M10" s="323" t="s">
        <v>173</v>
      </c>
      <c r="N10" t="s">
        <v>168</v>
      </c>
      <c r="P10" s="328">
        <v>88.5</v>
      </c>
    </row>
    <row r="11" spans="1:8" ht="15">
      <c r="A11" s="239" t="s">
        <v>130</v>
      </c>
      <c r="B11" s="240" t="s">
        <v>131</v>
      </c>
      <c r="C11" s="241" t="s">
        <v>18</v>
      </c>
      <c r="D11" s="242"/>
      <c r="E11" s="243">
        <v>0.04</v>
      </c>
      <c r="F11" s="299">
        <f>G11*E11</f>
        <v>2.4</v>
      </c>
      <c r="G11" s="312">
        <v>60</v>
      </c>
      <c r="H11" s="237"/>
    </row>
    <row r="12" spans="1:8" ht="15">
      <c r="A12" s="239"/>
      <c r="B12" s="240" t="s">
        <v>132</v>
      </c>
      <c r="C12" s="241"/>
      <c r="D12" s="242"/>
      <c r="E12" s="243"/>
      <c r="F12" s="299"/>
      <c r="G12" s="312"/>
      <c r="H12" s="237"/>
    </row>
    <row r="13" spans="1:8" ht="15.75" thickBot="1">
      <c r="A13" s="246" t="s">
        <v>133</v>
      </c>
      <c r="B13" s="247" t="s">
        <v>134</v>
      </c>
      <c r="C13" s="248" t="s">
        <v>135</v>
      </c>
      <c r="D13" s="249"/>
      <c r="E13" s="250"/>
      <c r="F13" s="300">
        <v>40</v>
      </c>
      <c r="G13" s="311"/>
      <c r="H13" s="252"/>
    </row>
    <row r="14" spans="1:8" ht="15.75">
      <c r="A14" s="253"/>
      <c r="B14" s="254" t="s">
        <v>21</v>
      </c>
      <c r="C14" s="255"/>
      <c r="D14" s="256"/>
      <c r="E14" s="257">
        <v>19.6</v>
      </c>
      <c r="F14" s="301">
        <f>SUM(F8:F13)</f>
        <v>75.814</v>
      </c>
      <c r="G14" s="313"/>
      <c r="H14" s="259"/>
    </row>
    <row r="15" spans="1:8" ht="15.75">
      <c r="A15" s="261">
        <v>2</v>
      </c>
      <c r="B15" s="262" t="s">
        <v>22</v>
      </c>
      <c r="C15" s="233"/>
      <c r="D15" s="203"/>
      <c r="E15" s="234"/>
      <c r="F15" s="298"/>
      <c r="G15" s="308"/>
      <c r="H15" s="203"/>
    </row>
    <row r="16" spans="1:8" ht="15">
      <c r="A16" s="232" t="s">
        <v>136</v>
      </c>
      <c r="B16" s="233" t="s">
        <v>23</v>
      </c>
      <c r="C16" s="233" t="s">
        <v>24</v>
      </c>
      <c r="D16" s="203"/>
      <c r="E16" s="234">
        <v>0.086</v>
      </c>
      <c r="F16" s="298">
        <f>G16*E16</f>
        <v>0.38699999999999996</v>
      </c>
      <c r="G16" s="308">
        <v>4.5</v>
      </c>
      <c r="H16" s="203"/>
    </row>
    <row r="17" spans="1:8" ht="15">
      <c r="A17" s="232" t="s">
        <v>137</v>
      </c>
      <c r="B17" s="233" t="s">
        <v>27</v>
      </c>
      <c r="C17" s="233"/>
      <c r="D17" s="203"/>
      <c r="E17" s="233"/>
      <c r="F17" s="99">
        <v>0.01265</v>
      </c>
      <c r="G17" s="236"/>
      <c r="H17" s="203"/>
    </row>
    <row r="18" spans="1:8" ht="15">
      <c r="A18" s="232" t="s">
        <v>138</v>
      </c>
      <c r="B18" s="233" t="s">
        <v>28</v>
      </c>
      <c r="C18" s="233"/>
      <c r="D18" s="203"/>
      <c r="E18" s="233"/>
      <c r="F18" s="99">
        <v>0.016444999999999998</v>
      </c>
      <c r="G18" s="236"/>
      <c r="H18" s="203"/>
    </row>
    <row r="19" spans="1:8" ht="15">
      <c r="A19" s="232" t="s">
        <v>139</v>
      </c>
      <c r="B19" s="233" t="s">
        <v>29</v>
      </c>
      <c r="C19" s="233"/>
      <c r="D19" s="203"/>
      <c r="E19" s="233"/>
      <c r="F19" s="99">
        <v>0.25</v>
      </c>
      <c r="G19" s="236"/>
      <c r="H19" s="203"/>
    </row>
    <row r="20" spans="1:8" ht="15">
      <c r="A20" s="232" t="s">
        <v>140</v>
      </c>
      <c r="B20" s="233" t="s">
        <v>141</v>
      </c>
      <c r="C20" s="233"/>
      <c r="D20" s="203"/>
      <c r="E20" s="233"/>
      <c r="F20" s="99">
        <v>0.01265</v>
      </c>
      <c r="G20" s="236"/>
      <c r="H20" s="203"/>
    </row>
    <row r="21" spans="1:8" ht="15">
      <c r="A21" s="232" t="s">
        <v>142</v>
      </c>
      <c r="B21" s="233" t="s">
        <v>31</v>
      </c>
      <c r="C21" s="233" t="s">
        <v>49</v>
      </c>
      <c r="D21" s="203"/>
      <c r="E21" s="233"/>
      <c r="F21" s="99">
        <v>12</v>
      </c>
      <c r="G21" s="236"/>
      <c r="H21" s="203"/>
    </row>
    <row r="22" spans="1:8" ht="15.75" thickBot="1">
      <c r="A22" s="246" t="s">
        <v>143</v>
      </c>
      <c r="B22" s="247" t="s">
        <v>32</v>
      </c>
      <c r="C22" s="247"/>
      <c r="D22" s="249"/>
      <c r="E22" s="263"/>
      <c r="F22" s="314">
        <v>0.03</v>
      </c>
      <c r="G22" s="251"/>
      <c r="H22" s="249"/>
    </row>
    <row r="23" spans="1:8" ht="15">
      <c r="A23" s="264"/>
      <c r="B23" s="265" t="s">
        <v>21</v>
      </c>
      <c r="C23" s="266"/>
      <c r="D23" s="267"/>
      <c r="E23" s="266"/>
      <c r="F23" s="309"/>
      <c r="G23" s="268"/>
      <c r="H23" s="267"/>
    </row>
    <row r="24" spans="1:8" ht="15.75">
      <c r="A24" s="269"/>
      <c r="B24" s="270" t="s">
        <v>34</v>
      </c>
      <c r="C24" s="271"/>
      <c r="D24" s="272"/>
      <c r="E24" s="271"/>
      <c r="F24" s="310">
        <f>SUM(F14:F22)</f>
        <v>88.52274499999999</v>
      </c>
      <c r="G24" s="273"/>
      <c r="H24" s="274"/>
    </row>
    <row r="25" spans="1:8" ht="15">
      <c r="A25" s="232">
        <v>3</v>
      </c>
      <c r="B25" s="233" t="s">
        <v>144</v>
      </c>
      <c r="C25" s="233"/>
      <c r="D25" s="203"/>
      <c r="E25" s="233"/>
      <c r="F25" s="308"/>
      <c r="G25" s="275"/>
      <c r="H25" s="203"/>
    </row>
    <row r="26" spans="1:8" ht="15">
      <c r="A26" s="232">
        <v>4</v>
      </c>
      <c r="B26" s="233" t="s">
        <v>66</v>
      </c>
      <c r="C26" s="233"/>
      <c r="D26" s="203"/>
      <c r="E26" s="233"/>
      <c r="F26" s="308"/>
      <c r="G26" s="236"/>
      <c r="H26" s="203"/>
    </row>
    <row r="27" spans="1:8" ht="15.75" thickBot="1">
      <c r="A27" s="246">
        <v>5</v>
      </c>
      <c r="B27" s="247" t="s">
        <v>38</v>
      </c>
      <c r="C27" s="247"/>
      <c r="D27" s="249"/>
      <c r="E27" s="247"/>
      <c r="F27" s="311"/>
      <c r="G27" s="251"/>
      <c r="H27" s="249"/>
    </row>
    <row r="28" spans="1:8" ht="15.75">
      <c r="A28" s="277"/>
      <c r="B28" s="278" t="s">
        <v>145</v>
      </c>
      <c r="C28" s="279"/>
      <c r="D28" s="280"/>
      <c r="E28" s="279"/>
      <c r="F28" s="281"/>
      <c r="G28" s="281"/>
      <c r="H28" s="280"/>
    </row>
    <row r="29" spans="1:8" ht="15.75">
      <c r="A29" s="204"/>
      <c r="B29" s="282" t="s">
        <v>146</v>
      </c>
      <c r="C29" s="206"/>
      <c r="D29" s="207"/>
      <c r="E29" s="206"/>
      <c r="F29" s="288"/>
      <c r="G29" s="206"/>
      <c r="H29" s="206"/>
    </row>
    <row r="30" spans="1:8" ht="15.75">
      <c r="A30" s="283"/>
      <c r="C30" s="284"/>
      <c r="D30" s="285"/>
      <c r="E30" s="284"/>
      <c r="F30" s="284"/>
      <c r="G30" s="286"/>
      <c r="H30" s="284"/>
    </row>
    <row r="31" spans="1:8" ht="15">
      <c r="A31" s="204"/>
      <c r="B31" s="287" t="s">
        <v>147</v>
      </c>
      <c r="C31" s="206"/>
      <c r="D31" s="207"/>
      <c r="E31" s="206"/>
      <c r="F31" s="206"/>
      <c r="G31" s="288"/>
      <c r="H31" s="206"/>
    </row>
    <row r="32" spans="1:8" ht="15">
      <c r="A32" s="204"/>
      <c r="B32" s="289" t="s">
        <v>148</v>
      </c>
      <c r="C32" s="211"/>
      <c r="D32" s="290"/>
      <c r="E32" s="211"/>
      <c r="F32" s="211"/>
      <c r="G32" s="211"/>
      <c r="H32" s="211"/>
    </row>
    <row r="33" spans="1:8" ht="15">
      <c r="A33" s="204"/>
      <c r="B33" s="289" t="s">
        <v>149</v>
      </c>
      <c r="C33" s="211"/>
      <c r="D33" s="290"/>
      <c r="E33" s="211"/>
      <c r="F33" s="211"/>
      <c r="G33" s="211"/>
      <c r="H33" s="211"/>
    </row>
    <row r="34" spans="1:8" ht="15">
      <c r="A34" s="291"/>
      <c r="B34" s="289" t="s">
        <v>150</v>
      </c>
      <c r="C34" s="292"/>
      <c r="D34" s="293"/>
      <c r="E34" s="292"/>
      <c r="F34" s="292"/>
      <c r="G34" s="292"/>
      <c r="H34" s="2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G32" sqref="G32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8.125" style="0" customWidth="1"/>
    <col min="5" max="5" width="9.125" style="13" customWidth="1"/>
    <col min="6" max="6" width="8.75390625" style="0" customWidth="1"/>
    <col min="7" max="7" width="10.75390625" style="5" customWidth="1"/>
    <col min="8" max="8" width="12.375" style="0" customWidth="1"/>
  </cols>
  <sheetData>
    <row r="1" spans="1:6" ht="20.25">
      <c r="A1" s="1"/>
      <c r="B1" s="2" t="s">
        <v>0</v>
      </c>
      <c r="C1" s="2"/>
      <c r="D1" s="3"/>
      <c r="F1" s="5"/>
    </row>
    <row r="2" spans="1:6" ht="15.75">
      <c r="A2" s="1"/>
      <c r="B2" s="6" t="s">
        <v>1</v>
      </c>
      <c r="C2" s="6"/>
      <c r="D2" s="7"/>
      <c r="E2" s="8"/>
      <c r="F2" s="5"/>
    </row>
    <row r="3" spans="1:7" s="6" customFormat="1" ht="15.75">
      <c r="A3" s="9"/>
      <c r="B3" s="6" t="s">
        <v>43</v>
      </c>
      <c r="E3" s="8"/>
      <c r="F3" s="8"/>
      <c r="G3" s="8"/>
    </row>
    <row r="4" spans="1:6" ht="15.75">
      <c r="A4" s="10"/>
      <c r="B4" s="6" t="s">
        <v>3</v>
      </c>
      <c r="C4" s="11" t="s">
        <v>44</v>
      </c>
      <c r="D4" s="12"/>
      <c r="F4" s="5"/>
    </row>
    <row r="5" spans="1:8" ht="16.5" thickBot="1">
      <c r="A5" s="10"/>
      <c r="B5" s="6"/>
      <c r="C5" s="6"/>
      <c r="D5" s="14"/>
      <c r="F5" s="15" t="s">
        <v>5</v>
      </c>
      <c r="G5" s="13"/>
      <c r="H5" s="16"/>
    </row>
    <row r="6" spans="1:8" s="24" customFormat="1" ht="15.75" thickBot="1">
      <c r="A6" s="17" t="s">
        <v>6</v>
      </c>
      <c r="B6" s="18" t="s">
        <v>7</v>
      </c>
      <c r="C6" s="17" t="s">
        <v>8</v>
      </c>
      <c r="D6" s="19" t="s">
        <v>9</v>
      </c>
      <c r="E6" s="167" t="s">
        <v>10</v>
      </c>
      <c r="F6" s="21" t="s">
        <v>11</v>
      </c>
      <c r="G6" s="22" t="s">
        <v>45</v>
      </c>
      <c r="H6" s="23"/>
    </row>
    <row r="7" spans="1:8" s="24" customFormat="1" ht="15.75" thickBot="1">
      <c r="A7" s="25"/>
      <c r="B7" s="25"/>
      <c r="C7" s="25" t="s">
        <v>13</v>
      </c>
      <c r="D7" s="26" t="s">
        <v>78</v>
      </c>
      <c r="E7" s="94"/>
      <c r="F7" s="75" t="s">
        <v>78</v>
      </c>
      <c r="G7" s="76" t="s">
        <v>14</v>
      </c>
      <c r="H7" s="77" t="s">
        <v>46</v>
      </c>
    </row>
    <row r="8" spans="1:8" s="16" customFormat="1" ht="15.75">
      <c r="A8" s="31">
        <v>1</v>
      </c>
      <c r="B8" s="32" t="s">
        <v>16</v>
      </c>
      <c r="C8" s="33"/>
      <c r="D8" s="34"/>
      <c r="E8" s="34"/>
      <c r="F8" s="34"/>
      <c r="G8" s="34"/>
      <c r="H8" s="33"/>
    </row>
    <row r="9" spans="1:8" s="16" customFormat="1" ht="15">
      <c r="A9" s="35">
        <v>1.1</v>
      </c>
      <c r="B9" s="36" t="s">
        <v>17</v>
      </c>
      <c r="C9" s="37" t="s">
        <v>18</v>
      </c>
      <c r="D9" s="38">
        <f>G9*0.8333</f>
        <v>0</v>
      </c>
      <c r="E9" s="38">
        <v>0.95</v>
      </c>
      <c r="F9" s="38">
        <f>D9*E9</f>
        <v>0</v>
      </c>
      <c r="G9" s="38">
        <v>0</v>
      </c>
      <c r="H9" s="36"/>
    </row>
    <row r="10" spans="1:8" s="16" customFormat="1" ht="15">
      <c r="A10" s="35">
        <v>1.2</v>
      </c>
      <c r="B10" s="36" t="s">
        <v>19</v>
      </c>
      <c r="C10" s="37" t="s">
        <v>18</v>
      </c>
      <c r="D10" s="38">
        <f>G10*0.8333</f>
        <v>0</v>
      </c>
      <c r="E10" s="38">
        <v>2.52</v>
      </c>
      <c r="F10" s="38">
        <f>D10*E10</f>
        <v>0</v>
      </c>
      <c r="G10" s="38">
        <v>0</v>
      </c>
      <c r="H10" s="40"/>
    </row>
    <row r="11" spans="1:8" s="16" customFormat="1" ht="15">
      <c r="A11" s="35">
        <v>1.3</v>
      </c>
      <c r="B11" s="36" t="s">
        <v>47</v>
      </c>
      <c r="C11" s="37" t="s">
        <v>18</v>
      </c>
      <c r="D11" s="13">
        <f>G11*0.8333</f>
        <v>0</v>
      </c>
      <c r="E11" s="78">
        <v>0.004</v>
      </c>
      <c r="F11" s="38">
        <f>D11*E11</f>
        <v>0</v>
      </c>
      <c r="G11" s="38">
        <v>0</v>
      </c>
      <c r="H11" s="40"/>
    </row>
    <row r="12" spans="1:8" s="16" customFormat="1" ht="15">
      <c r="A12" s="35">
        <v>1.4</v>
      </c>
      <c r="B12" s="36" t="s">
        <v>20</v>
      </c>
      <c r="C12" s="37" t="s">
        <v>18</v>
      </c>
      <c r="D12" s="38">
        <f>G12*0.8333</f>
        <v>0</v>
      </c>
      <c r="E12" s="38">
        <v>0.16</v>
      </c>
      <c r="F12" s="38">
        <f>D12*E12</f>
        <v>0</v>
      </c>
      <c r="G12" s="38">
        <v>0</v>
      </c>
      <c r="H12" s="40"/>
    </row>
    <row r="13" spans="1:8" s="6" customFormat="1" ht="15.75">
      <c r="A13" s="41" t="s">
        <v>21</v>
      </c>
      <c r="B13" s="42"/>
      <c r="C13" s="42"/>
      <c r="D13" s="43"/>
      <c r="E13" s="44">
        <f>SUM(E9:E12)</f>
        <v>3.634</v>
      </c>
      <c r="F13" s="44">
        <f>SUM(F9:F12)</f>
        <v>0</v>
      </c>
      <c r="G13" s="44"/>
      <c r="H13" s="79"/>
    </row>
    <row r="14" spans="1:8" s="16" customFormat="1" ht="15.75">
      <c r="A14" s="46">
        <v>2</v>
      </c>
      <c r="B14" s="45" t="s">
        <v>22</v>
      </c>
      <c r="C14" s="36"/>
      <c r="D14" s="47"/>
      <c r="E14" s="38"/>
      <c r="F14" s="38"/>
      <c r="G14" s="38"/>
      <c r="H14" s="40"/>
    </row>
    <row r="15" spans="1:8" s="16" customFormat="1" ht="15">
      <c r="A15" s="35">
        <v>2.1</v>
      </c>
      <c r="B15" s="36" t="s">
        <v>23</v>
      </c>
      <c r="C15" s="36" t="s">
        <v>24</v>
      </c>
      <c r="D15" s="47">
        <f>G15*0.8333</f>
        <v>0</v>
      </c>
      <c r="E15" s="38">
        <v>0.016</v>
      </c>
      <c r="F15" s="38">
        <f>D15*E15</f>
        <v>0</v>
      </c>
      <c r="G15" s="38">
        <v>0</v>
      </c>
      <c r="H15" s="40" t="s">
        <v>48</v>
      </c>
    </row>
    <row r="16" spans="1:8" s="16" customFormat="1" ht="15">
      <c r="A16" s="35">
        <v>2.2</v>
      </c>
      <c r="B16" s="36" t="s">
        <v>25</v>
      </c>
      <c r="C16" s="36"/>
      <c r="D16" s="47"/>
      <c r="E16" s="38"/>
      <c r="F16" s="36">
        <v>0.017</v>
      </c>
      <c r="G16" s="38"/>
      <c r="H16" s="36"/>
    </row>
    <row r="17" spans="1:8" s="16" customFormat="1" ht="15">
      <c r="A17" s="35">
        <v>2.3</v>
      </c>
      <c r="B17" s="36" t="s">
        <v>26</v>
      </c>
      <c r="C17" s="36"/>
      <c r="D17" s="47"/>
      <c r="E17" s="38"/>
      <c r="F17" s="36">
        <v>0.012</v>
      </c>
      <c r="G17" s="38"/>
      <c r="H17" s="36"/>
    </row>
    <row r="18" spans="1:8" s="16" customFormat="1" ht="15">
      <c r="A18" s="35">
        <v>2.4</v>
      </c>
      <c r="B18" s="36" t="s">
        <v>27</v>
      </c>
      <c r="C18" s="36"/>
      <c r="D18" s="47"/>
      <c r="E18" s="38"/>
      <c r="F18" s="36">
        <v>0.01</v>
      </c>
      <c r="G18" s="38"/>
      <c r="H18" s="36"/>
    </row>
    <row r="19" spans="1:8" s="16" customFormat="1" ht="15">
      <c r="A19" s="35">
        <v>2.5</v>
      </c>
      <c r="B19" s="36" t="s">
        <v>28</v>
      </c>
      <c r="C19" s="36"/>
      <c r="D19" s="47"/>
      <c r="E19" s="38"/>
      <c r="F19" s="36">
        <v>0.02</v>
      </c>
      <c r="G19" s="38"/>
      <c r="H19" s="36"/>
    </row>
    <row r="20" spans="1:8" s="16" customFormat="1" ht="15">
      <c r="A20" s="35">
        <v>2.6</v>
      </c>
      <c r="B20" s="36" t="s">
        <v>29</v>
      </c>
      <c r="C20" s="36"/>
      <c r="D20" s="47"/>
      <c r="E20" s="38"/>
      <c r="F20" s="36">
        <f>1200/4980/22</f>
        <v>0.01095290251916758</v>
      </c>
      <c r="G20" s="38"/>
      <c r="H20" s="36"/>
    </row>
    <row r="21" spans="1:8" s="16" customFormat="1" ht="15">
      <c r="A21" s="35">
        <v>2.7</v>
      </c>
      <c r="B21" s="36" t="s">
        <v>30</v>
      </c>
      <c r="C21" s="36"/>
      <c r="D21" s="47"/>
      <c r="E21" s="38"/>
      <c r="F21" s="38">
        <v>0.008</v>
      </c>
      <c r="G21" s="38"/>
      <c r="H21" s="36"/>
    </row>
    <row r="22" spans="1:8" s="16" customFormat="1" ht="15">
      <c r="A22" s="35">
        <v>2.8</v>
      </c>
      <c r="B22" s="36" t="s">
        <v>31</v>
      </c>
      <c r="C22" s="36"/>
      <c r="D22" s="47"/>
      <c r="E22" s="38"/>
      <c r="F22" s="38">
        <v>0.12</v>
      </c>
      <c r="G22" s="38"/>
      <c r="H22" s="36"/>
    </row>
    <row r="23" spans="1:8" s="16" customFormat="1" ht="15">
      <c r="A23" s="35">
        <v>2.9</v>
      </c>
      <c r="B23" s="36" t="s">
        <v>32</v>
      </c>
      <c r="C23" s="36"/>
      <c r="D23" s="47"/>
      <c r="E23" s="38"/>
      <c r="F23" s="38">
        <v>0.012</v>
      </c>
      <c r="G23" s="38"/>
      <c r="H23" s="36"/>
    </row>
    <row r="24" spans="1:8" s="53" customFormat="1" ht="15">
      <c r="A24" s="48" t="s">
        <v>33</v>
      </c>
      <c r="B24" s="49"/>
      <c r="C24" s="49"/>
      <c r="D24" s="50"/>
      <c r="E24" s="51"/>
      <c r="F24" s="50">
        <f>SUM(F15:F23)</f>
        <v>0.2099529025191676</v>
      </c>
      <c r="G24" s="51"/>
      <c r="H24" s="49"/>
    </row>
    <row r="25" spans="1:8" s="16" customFormat="1" ht="15.75">
      <c r="A25" s="54" t="s">
        <v>34</v>
      </c>
      <c r="B25" s="42"/>
      <c r="C25" s="55"/>
      <c r="D25" s="56"/>
      <c r="E25" s="57"/>
      <c r="F25" s="58">
        <f>F13+F24</f>
        <v>0.2099529025191676</v>
      </c>
      <c r="G25" s="58"/>
      <c r="H25" s="36"/>
    </row>
    <row r="26" spans="1:8" s="16" customFormat="1" ht="15.75">
      <c r="A26" s="46">
        <v>3</v>
      </c>
      <c r="B26" s="45" t="s">
        <v>35</v>
      </c>
      <c r="C26" s="36"/>
      <c r="D26" s="47"/>
      <c r="E26" s="38"/>
      <c r="F26" s="38"/>
      <c r="G26" s="38"/>
      <c r="H26" s="36"/>
    </row>
    <row r="27" spans="1:8" s="16" customFormat="1" ht="15">
      <c r="A27" s="35">
        <v>3.1</v>
      </c>
      <c r="B27" s="36" t="s">
        <v>36</v>
      </c>
      <c r="C27" s="36"/>
      <c r="D27" s="47"/>
      <c r="E27" s="38"/>
      <c r="F27" s="38">
        <v>0.22</v>
      </c>
      <c r="G27" s="38"/>
      <c r="H27" s="36"/>
    </row>
    <row r="28" spans="1:9" s="16" customFormat="1" ht="15">
      <c r="A28" s="35">
        <v>3.2</v>
      </c>
      <c r="B28" s="36" t="s">
        <v>37</v>
      </c>
      <c r="D28" s="47"/>
      <c r="E28" s="38"/>
      <c r="F28" s="38">
        <f>(F25+F27)*H28</f>
        <v>0.12038681270536694</v>
      </c>
      <c r="G28" s="38"/>
      <c r="H28" s="80">
        <v>0.28</v>
      </c>
      <c r="I28" s="16" t="s">
        <v>49</v>
      </c>
    </row>
    <row r="29" spans="1:8" s="16" customFormat="1" ht="15">
      <c r="A29" s="35">
        <v>3.3</v>
      </c>
      <c r="B29" s="36" t="s">
        <v>38</v>
      </c>
      <c r="C29" s="36"/>
      <c r="D29" s="47"/>
      <c r="E29" s="38"/>
      <c r="F29" s="38">
        <f>(F25+F27+F28)*0.2</f>
        <v>0.11006794304490693</v>
      </c>
      <c r="G29" s="38"/>
      <c r="H29" s="36"/>
    </row>
    <row r="30" spans="1:8" ht="19.5" thickBot="1">
      <c r="A30" s="60" t="s">
        <v>39</v>
      </c>
      <c r="B30" s="61"/>
      <c r="C30" s="62"/>
      <c r="D30" s="63"/>
      <c r="E30" s="168"/>
      <c r="F30" s="64">
        <f>F25+F27+F28+F29</f>
        <v>0.6604076582694416</v>
      </c>
      <c r="G30" s="64"/>
      <c r="H30" s="65"/>
    </row>
    <row r="32" spans="1:7" s="69" customFormat="1" ht="15.75">
      <c r="A32" s="66" t="s">
        <v>40</v>
      </c>
      <c r="B32" s="66"/>
      <c r="C32" s="66"/>
      <c r="D32" s="66"/>
      <c r="E32" s="67"/>
      <c r="F32" s="68">
        <f>F30*35</f>
        <v>23.114268039430456</v>
      </c>
      <c r="G32" s="67" t="s">
        <v>82</v>
      </c>
    </row>
    <row r="33" spans="1:8" ht="15">
      <c r="A33" s="70"/>
      <c r="B33" s="71"/>
      <c r="D33" s="72"/>
      <c r="F33" s="73"/>
      <c r="G33" s="73"/>
      <c r="H33" t="s">
        <v>49</v>
      </c>
    </row>
    <row r="34" spans="1:6" ht="15">
      <c r="A34" s="1" t="s">
        <v>50</v>
      </c>
      <c r="D34" s="74"/>
      <c r="F34" s="5"/>
    </row>
    <row r="35" spans="1:6" ht="15">
      <c r="A35" s="1"/>
      <c r="B35" t="s">
        <v>42</v>
      </c>
      <c r="D35" s="74"/>
      <c r="F35" s="5"/>
    </row>
    <row r="36" spans="1:6" ht="15">
      <c r="A36" s="1"/>
      <c r="B36" t="s">
        <v>77</v>
      </c>
      <c r="D36" s="74"/>
      <c r="F36" s="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7.75390625" style="0" customWidth="1"/>
    <col min="4" max="4" width="8.375" style="0" customWidth="1"/>
    <col min="5" max="5" width="8.875" style="5" customWidth="1"/>
    <col min="6" max="6" width="8.75390625" style="0" customWidth="1"/>
    <col min="7" max="7" width="11.125" style="5" customWidth="1"/>
    <col min="8" max="8" width="15.00390625" style="0" customWidth="1"/>
    <col min="14" max="14" width="13.75390625" style="0" bestFit="1" customWidth="1"/>
  </cols>
  <sheetData>
    <row r="1" spans="1:14" ht="20.25">
      <c r="A1" s="1"/>
      <c r="B1" s="2" t="s">
        <v>0</v>
      </c>
      <c r="C1" s="2"/>
      <c r="D1" s="3"/>
      <c r="E1" s="4"/>
      <c r="F1" s="5"/>
      <c r="N1" s="171">
        <v>88619677050</v>
      </c>
    </row>
    <row r="2" spans="1:6" ht="15.75">
      <c r="A2" s="1"/>
      <c r="B2" s="6" t="s">
        <v>1</v>
      </c>
      <c r="C2" s="6"/>
      <c r="D2" s="7"/>
      <c r="E2" s="8"/>
      <c r="F2" s="5"/>
    </row>
    <row r="3" spans="1:7" s="6" customFormat="1" ht="15.75">
      <c r="A3" s="9"/>
      <c r="B3" s="6" t="s">
        <v>51</v>
      </c>
      <c r="E3" s="8"/>
      <c r="F3" s="8"/>
      <c r="G3" s="8"/>
    </row>
    <row r="4" spans="1:6" ht="15.75">
      <c r="A4" s="10"/>
      <c r="B4" s="11" t="s">
        <v>52</v>
      </c>
      <c r="D4" s="12"/>
      <c r="E4" s="13"/>
      <c r="F4" s="5"/>
    </row>
    <row r="5" spans="1:8" ht="16.5" thickBot="1">
      <c r="A5" s="10"/>
      <c r="B5" s="6"/>
      <c r="C5" s="6"/>
      <c r="D5" s="14"/>
      <c r="E5" s="13"/>
      <c r="F5" s="15" t="s">
        <v>53</v>
      </c>
      <c r="G5" s="13"/>
      <c r="H5" s="16"/>
    </row>
    <row r="6" spans="1:8" s="24" customFormat="1" ht="15.75" thickBot="1">
      <c r="A6" s="17" t="s">
        <v>6</v>
      </c>
      <c r="B6" s="18" t="s">
        <v>7</v>
      </c>
      <c r="C6" s="17" t="s">
        <v>8</v>
      </c>
      <c r="D6" s="19" t="s">
        <v>9</v>
      </c>
      <c r="E6" s="20" t="s">
        <v>10</v>
      </c>
      <c r="F6" s="21" t="s">
        <v>11</v>
      </c>
      <c r="G6" s="81" t="s">
        <v>12</v>
      </c>
      <c r="H6" s="82"/>
    </row>
    <row r="7" spans="1:8" s="24" customFormat="1" ht="15.75" thickBot="1">
      <c r="A7" s="25"/>
      <c r="B7" s="25"/>
      <c r="C7" s="25" t="s">
        <v>13</v>
      </c>
      <c r="D7" s="26" t="s">
        <v>78</v>
      </c>
      <c r="E7" s="27"/>
      <c r="F7" s="75" t="s">
        <v>78</v>
      </c>
      <c r="G7" s="83" t="s">
        <v>54</v>
      </c>
      <c r="H7" s="77" t="s">
        <v>15</v>
      </c>
    </row>
    <row r="8" spans="1:8" s="16" customFormat="1" ht="15.75">
      <c r="A8" s="31">
        <v>1</v>
      </c>
      <c r="B8" s="32" t="s">
        <v>16</v>
      </c>
      <c r="C8" s="33"/>
      <c r="D8" s="34"/>
      <c r="E8" s="34"/>
      <c r="F8" s="34"/>
      <c r="G8" s="34"/>
      <c r="H8" s="33"/>
    </row>
    <row r="9" spans="1:8" s="16" customFormat="1" ht="15">
      <c r="A9" s="35">
        <v>1.1</v>
      </c>
      <c r="B9" s="36" t="s">
        <v>17</v>
      </c>
      <c r="C9" s="37" t="s">
        <v>18</v>
      </c>
      <c r="D9" s="38">
        <f>G9*0.8333</f>
        <v>4.1665</v>
      </c>
      <c r="E9" s="38">
        <v>0.7</v>
      </c>
      <c r="F9" s="38">
        <f>D9*E9</f>
        <v>2.91655</v>
      </c>
      <c r="G9" s="38">
        <v>5</v>
      </c>
      <c r="H9" s="40"/>
    </row>
    <row r="10" spans="1:8" s="16" customFormat="1" ht="15">
      <c r="A10" s="35">
        <v>1.2</v>
      </c>
      <c r="B10" s="36" t="s">
        <v>19</v>
      </c>
      <c r="C10" s="37" t="s">
        <v>18</v>
      </c>
      <c r="D10" s="38">
        <f>G10*0.8333</f>
        <v>0.24999</v>
      </c>
      <c r="E10" s="38">
        <v>1.86</v>
      </c>
      <c r="F10" s="38">
        <f>D10*E10</f>
        <v>0.4649814</v>
      </c>
      <c r="G10" s="38">
        <v>0.3</v>
      </c>
      <c r="H10" s="40"/>
    </row>
    <row r="11" spans="1:8" s="16" customFormat="1" ht="15">
      <c r="A11" s="35">
        <v>1.3</v>
      </c>
      <c r="B11" s="36" t="s">
        <v>20</v>
      </c>
      <c r="C11" s="37" t="s">
        <v>18</v>
      </c>
      <c r="D11" s="38">
        <f>G11*0.8333</f>
        <v>0</v>
      </c>
      <c r="E11" s="38">
        <v>0.12</v>
      </c>
      <c r="F11" s="38">
        <f>D11*E11</f>
        <v>0</v>
      </c>
      <c r="G11" s="38">
        <v>0</v>
      </c>
      <c r="H11" s="40"/>
    </row>
    <row r="12" spans="1:8" s="6" customFormat="1" ht="15.75">
      <c r="A12" s="41" t="s">
        <v>21</v>
      </c>
      <c r="B12" s="42"/>
      <c r="C12" s="42"/>
      <c r="D12" s="43"/>
      <c r="E12" s="44">
        <f>SUM(E9:E11)</f>
        <v>2.68</v>
      </c>
      <c r="F12" s="44">
        <f>SUM(F9:F11)</f>
        <v>3.3815314</v>
      </c>
      <c r="G12" s="44"/>
      <c r="H12" s="79"/>
    </row>
    <row r="13" spans="1:8" s="16" customFormat="1" ht="15.75">
      <c r="A13" s="46">
        <v>2</v>
      </c>
      <c r="B13" s="45" t="s">
        <v>22</v>
      </c>
      <c r="C13" s="36"/>
      <c r="D13" s="47"/>
      <c r="E13" s="38"/>
      <c r="F13" s="38"/>
      <c r="G13" s="38"/>
      <c r="H13" s="40"/>
    </row>
    <row r="14" spans="1:8" s="16" customFormat="1" ht="15">
      <c r="A14" s="35">
        <v>2.1</v>
      </c>
      <c r="B14" s="36" t="s">
        <v>23</v>
      </c>
      <c r="C14" s="36" t="s">
        <v>24</v>
      </c>
      <c r="D14" s="47">
        <f>G14*0.8333</f>
        <v>3.91651</v>
      </c>
      <c r="E14" s="38">
        <v>0.015</v>
      </c>
      <c r="F14" s="38">
        <f>D14*E14</f>
        <v>0.05874765</v>
      </c>
      <c r="G14" s="38">
        <v>4.7</v>
      </c>
      <c r="H14" s="40"/>
    </row>
    <row r="15" spans="1:8" s="16" customFormat="1" ht="15">
      <c r="A15" s="35">
        <v>2.2</v>
      </c>
      <c r="B15" s="36" t="s">
        <v>25</v>
      </c>
      <c r="C15" s="36"/>
      <c r="D15" s="47"/>
      <c r="E15" s="38"/>
      <c r="F15" s="36">
        <v>0.017</v>
      </c>
      <c r="G15" s="38"/>
      <c r="H15" s="36"/>
    </row>
    <row r="16" spans="1:8" s="16" customFormat="1" ht="15">
      <c r="A16" s="35">
        <v>2.3</v>
      </c>
      <c r="B16" s="36" t="s">
        <v>26</v>
      </c>
      <c r="C16" s="36"/>
      <c r="D16" s="47"/>
      <c r="E16" s="38"/>
      <c r="F16" s="36">
        <v>0.012</v>
      </c>
      <c r="G16" s="38"/>
      <c r="H16" s="36"/>
    </row>
    <row r="17" spans="1:8" s="16" customFormat="1" ht="15">
      <c r="A17" s="35">
        <v>2.4</v>
      </c>
      <c r="B17" s="36" t="s">
        <v>27</v>
      </c>
      <c r="C17" s="36"/>
      <c r="D17" s="47"/>
      <c r="E17" s="38"/>
      <c r="F17" s="36">
        <v>0.01</v>
      </c>
      <c r="G17" s="38"/>
      <c r="H17" s="36"/>
    </row>
    <row r="18" spans="1:8" s="16" customFormat="1" ht="15">
      <c r="A18" s="35">
        <v>2.5</v>
      </c>
      <c r="B18" s="36" t="s">
        <v>28</v>
      </c>
      <c r="C18" s="36"/>
      <c r="D18" s="47"/>
      <c r="E18" s="38"/>
      <c r="F18" s="36">
        <v>0.02</v>
      </c>
      <c r="G18" s="38"/>
      <c r="H18" s="36"/>
    </row>
    <row r="19" spans="1:8" s="16" customFormat="1" ht="15">
      <c r="A19" s="35">
        <v>2.6</v>
      </c>
      <c r="B19" s="36" t="s">
        <v>29</v>
      </c>
      <c r="C19" s="36"/>
      <c r="D19" s="47"/>
      <c r="E19" s="38"/>
      <c r="F19" s="36">
        <f>1200/4980/22</f>
        <v>0.01095290251916758</v>
      </c>
      <c r="G19" s="38"/>
      <c r="H19" s="36"/>
    </row>
    <row r="20" spans="1:8" s="16" customFormat="1" ht="15">
      <c r="A20" s="35">
        <v>2.7</v>
      </c>
      <c r="B20" s="36" t="s">
        <v>30</v>
      </c>
      <c r="C20" s="36"/>
      <c r="D20" s="47"/>
      <c r="E20" s="38"/>
      <c r="F20" s="38">
        <v>0.008</v>
      </c>
      <c r="G20" s="38"/>
      <c r="H20" s="36"/>
    </row>
    <row r="21" spans="1:8" s="16" customFormat="1" ht="15">
      <c r="A21" s="35">
        <v>2.8</v>
      </c>
      <c r="B21" s="36" t="s">
        <v>31</v>
      </c>
      <c r="C21" s="36"/>
      <c r="D21" s="47"/>
      <c r="E21" s="38"/>
      <c r="F21" s="38" t="s">
        <v>111</v>
      </c>
      <c r="G21" s="38"/>
      <c r="H21" s="36"/>
    </row>
    <row r="22" spans="1:8" s="16" customFormat="1" ht="15">
      <c r="A22" s="35">
        <v>2.9</v>
      </c>
      <c r="B22" s="36" t="s">
        <v>32</v>
      </c>
      <c r="C22" s="36"/>
      <c r="D22" s="47"/>
      <c r="E22" s="38"/>
      <c r="F22" s="38">
        <v>0.012</v>
      </c>
      <c r="G22" s="38"/>
      <c r="H22" s="36"/>
    </row>
    <row r="23" spans="1:8" s="53" customFormat="1" ht="15">
      <c r="A23" s="48" t="s">
        <v>33</v>
      </c>
      <c r="B23" s="49"/>
      <c r="C23" s="49"/>
      <c r="D23" s="50"/>
      <c r="E23" s="51"/>
      <c r="F23" s="51">
        <f>SUM(F14:F22)</f>
        <v>0.14870055251916758</v>
      </c>
      <c r="G23" s="51"/>
      <c r="H23" s="49"/>
    </row>
    <row r="24" spans="1:10" s="16" customFormat="1" ht="15.75">
      <c r="A24" s="54" t="s">
        <v>34</v>
      </c>
      <c r="B24" s="42"/>
      <c r="C24" s="55"/>
      <c r="D24" s="56"/>
      <c r="E24" s="57"/>
      <c r="F24" s="58">
        <f>F12+F23</f>
        <v>3.5302319525191677</v>
      </c>
      <c r="G24" s="58"/>
      <c r="H24" s="36"/>
      <c r="J24" s="16">
        <f>F24*50</f>
        <v>176.5115976259584</v>
      </c>
    </row>
    <row r="25" spans="1:8" s="16" customFormat="1" ht="15.75">
      <c r="A25" s="46">
        <v>3</v>
      </c>
      <c r="B25" s="45" t="s">
        <v>35</v>
      </c>
      <c r="C25" s="36"/>
      <c r="D25" s="47"/>
      <c r="E25" s="38"/>
      <c r="F25" s="38"/>
      <c r="G25" s="38"/>
      <c r="H25" s="36"/>
    </row>
    <row r="26" spans="1:8" s="16" customFormat="1" ht="15">
      <c r="A26" s="35">
        <v>3.1</v>
      </c>
      <c r="B26" s="36" t="s">
        <v>36</v>
      </c>
      <c r="C26" s="36"/>
      <c r="D26" s="47"/>
      <c r="E26" s="38"/>
      <c r="F26" s="38">
        <v>0.18</v>
      </c>
      <c r="G26" s="38"/>
      <c r="H26" s="36"/>
    </row>
    <row r="27" spans="1:8" s="16" customFormat="1" ht="15">
      <c r="A27" s="35">
        <v>3.2</v>
      </c>
      <c r="B27" s="36" t="s">
        <v>37</v>
      </c>
      <c r="D27" s="47"/>
      <c r="E27" s="38"/>
      <c r="F27" s="38">
        <f>(F24+F26)*H27</f>
        <v>1.3727858224320921</v>
      </c>
      <c r="G27" s="38"/>
      <c r="H27" s="80">
        <v>0.37</v>
      </c>
    </row>
    <row r="28" spans="1:8" s="16" customFormat="1" ht="15">
      <c r="A28" s="35">
        <v>3.3</v>
      </c>
      <c r="B28" s="36" t="s">
        <v>38</v>
      </c>
      <c r="C28" s="36"/>
      <c r="D28" s="47"/>
      <c r="E28" s="38"/>
      <c r="F28" s="38">
        <f>(F24+F26+F27)*0.2</f>
        <v>1.0166035549902521</v>
      </c>
      <c r="G28" s="38"/>
      <c r="H28" s="36"/>
    </row>
    <row r="29" spans="1:8" ht="19.5" thickBot="1">
      <c r="A29" s="60" t="s">
        <v>39</v>
      </c>
      <c r="B29" s="61"/>
      <c r="C29" s="62"/>
      <c r="D29" s="63"/>
      <c r="E29" s="64"/>
      <c r="F29" s="64">
        <f>F24+F26+F27+F28</f>
        <v>6.099621329941512</v>
      </c>
      <c r="G29" s="64"/>
      <c r="H29" s="65"/>
    </row>
    <row r="31" spans="1:7" s="69" customFormat="1" ht="15.75">
      <c r="A31" s="66" t="s">
        <v>40</v>
      </c>
      <c r="B31" s="66"/>
      <c r="C31" s="66"/>
      <c r="D31" s="66"/>
      <c r="E31" s="67"/>
      <c r="F31" s="68">
        <f>F29*43</f>
        <v>262.283717187485</v>
      </c>
      <c r="G31" s="67" t="s">
        <v>112</v>
      </c>
    </row>
    <row r="32" spans="1:7" ht="12.75">
      <c r="A32" s="70"/>
      <c r="B32" s="71"/>
      <c r="D32" s="72"/>
      <c r="F32" s="73"/>
      <c r="G32" s="73"/>
    </row>
    <row r="33" spans="1:6" ht="12.75">
      <c r="A33" s="1" t="s">
        <v>50</v>
      </c>
      <c r="D33" s="74"/>
      <c r="F33" s="5"/>
    </row>
    <row r="34" spans="1:6" ht="12.75">
      <c r="A34" s="1"/>
      <c r="B34" t="s">
        <v>42</v>
      </c>
      <c r="D34" s="74"/>
      <c r="F34" s="5"/>
    </row>
    <row r="35" spans="1:6" ht="12.75">
      <c r="A35" s="1"/>
      <c r="B35" t="s">
        <v>77</v>
      </c>
      <c r="D35" s="74"/>
      <c r="F35" s="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B15" sqref="B15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10.375" style="0" customWidth="1"/>
    <col min="5" max="5" width="8.75390625" style="5" customWidth="1"/>
    <col min="6" max="6" width="8.75390625" style="0" customWidth="1"/>
    <col min="7" max="7" width="10.75390625" style="0" customWidth="1"/>
    <col min="8" max="8" width="13.75390625" style="0" customWidth="1"/>
  </cols>
  <sheetData>
    <row r="1" spans="1:7" ht="20.25">
      <c r="A1" s="1"/>
      <c r="B1" s="2" t="s">
        <v>0</v>
      </c>
      <c r="C1" s="2"/>
      <c r="D1" s="3"/>
      <c r="E1" s="4"/>
      <c r="F1" s="5"/>
      <c r="G1" s="5"/>
    </row>
    <row r="2" spans="1:7" ht="15.75">
      <c r="A2" s="1"/>
      <c r="B2" s="6" t="s">
        <v>1</v>
      </c>
      <c r="C2" s="6"/>
      <c r="D2" s="7"/>
      <c r="E2" s="8"/>
      <c r="F2" s="5"/>
      <c r="G2" s="5"/>
    </row>
    <row r="3" spans="1:7" s="6" customFormat="1" ht="15.75">
      <c r="A3" s="9"/>
      <c r="B3" s="6" t="s">
        <v>55</v>
      </c>
      <c r="E3" s="8"/>
      <c r="F3" s="8"/>
      <c r="G3" s="8"/>
    </row>
    <row r="4" spans="1:7" ht="15.75">
      <c r="A4" s="10"/>
      <c r="B4" s="11" t="s">
        <v>56</v>
      </c>
      <c r="D4" s="12"/>
      <c r="E4" s="13"/>
      <c r="F4" s="5"/>
      <c r="G4" s="5"/>
    </row>
    <row r="5" spans="1:8" ht="16.5" thickBot="1">
      <c r="A5" s="10"/>
      <c r="B5" s="6"/>
      <c r="C5" s="6"/>
      <c r="D5" s="14"/>
      <c r="E5" s="13"/>
      <c r="F5" s="15" t="s">
        <v>5</v>
      </c>
      <c r="G5" s="13"/>
      <c r="H5" s="16"/>
    </row>
    <row r="6" spans="1:8" s="24" customFormat="1" ht="15.75" thickBot="1">
      <c r="A6" s="17" t="s">
        <v>6</v>
      </c>
      <c r="B6" s="18" t="s">
        <v>7</v>
      </c>
      <c r="C6" s="17" t="s">
        <v>8</v>
      </c>
      <c r="D6" s="19" t="s">
        <v>9</v>
      </c>
      <c r="E6" s="20" t="s">
        <v>10</v>
      </c>
      <c r="F6" s="21" t="s">
        <v>11</v>
      </c>
      <c r="G6" s="84" t="s">
        <v>45</v>
      </c>
      <c r="H6" s="82"/>
    </row>
    <row r="7" spans="1:8" s="24" customFormat="1" ht="15.75" thickBot="1">
      <c r="A7" s="25"/>
      <c r="B7" s="25"/>
      <c r="C7" s="25" t="s">
        <v>13</v>
      </c>
      <c r="D7" s="26" t="s">
        <v>78</v>
      </c>
      <c r="E7" s="27"/>
      <c r="F7" s="75" t="s">
        <v>78</v>
      </c>
      <c r="G7" s="85" t="s">
        <v>54</v>
      </c>
      <c r="H7" s="77" t="s">
        <v>15</v>
      </c>
    </row>
    <row r="8" spans="1:8" s="16" customFormat="1" ht="15.75">
      <c r="A8" s="31">
        <v>1</v>
      </c>
      <c r="B8" s="32" t="s">
        <v>16</v>
      </c>
      <c r="C8" s="33"/>
      <c r="D8" s="34"/>
      <c r="E8" s="34"/>
      <c r="F8" s="34"/>
      <c r="G8" s="34"/>
      <c r="H8" s="33"/>
    </row>
    <row r="9" spans="1:8" s="16" customFormat="1" ht="15">
      <c r="A9" s="35">
        <v>1.1</v>
      </c>
      <c r="B9" s="36" t="s">
        <v>17</v>
      </c>
      <c r="C9" s="37" t="s">
        <v>18</v>
      </c>
      <c r="D9" s="38">
        <f>G9*0.8333</f>
        <v>0</v>
      </c>
      <c r="E9" s="38">
        <v>0.7</v>
      </c>
      <c r="F9" s="38">
        <f>D9*E9</f>
        <v>0</v>
      </c>
      <c r="G9" s="38">
        <v>0</v>
      </c>
      <c r="H9" s="40"/>
    </row>
    <row r="10" spans="1:8" s="16" customFormat="1" ht="15">
      <c r="A10" s="35">
        <v>1.2</v>
      </c>
      <c r="B10" s="36" t="s">
        <v>19</v>
      </c>
      <c r="C10" s="37" t="s">
        <v>18</v>
      </c>
      <c r="D10" s="38">
        <f>G10*0.8333</f>
        <v>0</v>
      </c>
      <c r="E10" s="38">
        <v>1.86</v>
      </c>
      <c r="F10" s="38">
        <f>D10*E10</f>
        <v>0</v>
      </c>
      <c r="G10" s="38">
        <v>0</v>
      </c>
      <c r="H10" s="40"/>
    </row>
    <row r="11" spans="1:8" s="16" customFormat="1" ht="15">
      <c r="A11" s="35">
        <v>1.3</v>
      </c>
      <c r="B11" s="36" t="s">
        <v>47</v>
      </c>
      <c r="C11" s="37" t="s">
        <v>18</v>
      </c>
      <c r="D11" s="38">
        <f>G11*0.8333</f>
        <v>0</v>
      </c>
      <c r="E11" s="78">
        <v>0.0035</v>
      </c>
      <c r="F11" s="38">
        <f>D11*E11</f>
        <v>0</v>
      </c>
      <c r="G11" s="38">
        <v>0</v>
      </c>
      <c r="H11" s="40"/>
    </row>
    <row r="12" spans="1:8" s="16" customFormat="1" ht="15">
      <c r="A12" s="35">
        <v>1.4</v>
      </c>
      <c r="B12" s="36" t="s">
        <v>20</v>
      </c>
      <c r="C12" s="37" t="s">
        <v>18</v>
      </c>
      <c r="D12" s="38">
        <f>G12*0.8333</f>
        <v>0</v>
      </c>
      <c r="E12" s="38">
        <v>0.12</v>
      </c>
      <c r="F12" s="38">
        <f>D12*E12</f>
        <v>0</v>
      </c>
      <c r="G12" s="38">
        <v>0</v>
      </c>
      <c r="H12" s="40"/>
    </row>
    <row r="13" spans="1:8" s="6" customFormat="1" ht="15.75">
      <c r="A13" s="41" t="s">
        <v>21</v>
      </c>
      <c r="B13" s="42"/>
      <c r="C13" s="42"/>
      <c r="D13" s="43"/>
      <c r="E13" s="44">
        <f>SUM(E9:E12)</f>
        <v>2.6835</v>
      </c>
      <c r="F13" s="44">
        <f>SUM(F9:F12)</f>
        <v>0</v>
      </c>
      <c r="G13" s="44"/>
      <c r="H13" s="79"/>
    </row>
    <row r="14" spans="1:8" s="16" customFormat="1" ht="15.75">
      <c r="A14" s="46">
        <v>2</v>
      </c>
      <c r="B14" s="45" t="s">
        <v>22</v>
      </c>
      <c r="C14" s="36"/>
      <c r="D14" s="47"/>
      <c r="E14" s="38"/>
      <c r="F14" s="38"/>
      <c r="G14" s="38"/>
      <c r="H14" s="40"/>
    </row>
    <row r="15" spans="1:8" s="16" customFormat="1" ht="15">
      <c r="A15" s="35">
        <v>2.1</v>
      </c>
      <c r="B15" s="36" t="s">
        <v>23</v>
      </c>
      <c r="C15" s="36" t="s">
        <v>24</v>
      </c>
      <c r="D15" s="47">
        <f>G15*0.8333</f>
        <v>0</v>
      </c>
      <c r="E15" s="38">
        <v>0.015</v>
      </c>
      <c r="F15" s="38">
        <f>D15*E15</f>
        <v>0</v>
      </c>
      <c r="G15" s="38">
        <v>0</v>
      </c>
      <c r="H15" s="40"/>
    </row>
    <row r="16" spans="1:8" s="16" customFormat="1" ht="15">
      <c r="A16" s="35">
        <v>2.2</v>
      </c>
      <c r="B16" s="36" t="s">
        <v>25</v>
      </c>
      <c r="C16" s="36"/>
      <c r="D16" s="47"/>
      <c r="E16" s="38"/>
      <c r="F16" s="36">
        <v>0.017</v>
      </c>
      <c r="G16" s="36"/>
      <c r="H16" s="40"/>
    </row>
    <row r="17" spans="1:8" s="16" customFormat="1" ht="15">
      <c r="A17" s="35">
        <v>2.3</v>
      </c>
      <c r="B17" s="36" t="s">
        <v>26</v>
      </c>
      <c r="C17" s="36"/>
      <c r="D17" s="47"/>
      <c r="E17" s="38"/>
      <c r="F17" s="36">
        <v>0.012</v>
      </c>
      <c r="G17" s="36"/>
      <c r="H17" s="36"/>
    </row>
    <row r="18" spans="1:8" s="16" customFormat="1" ht="15">
      <c r="A18" s="35">
        <v>2.4</v>
      </c>
      <c r="B18" s="36" t="s">
        <v>27</v>
      </c>
      <c r="C18" s="36"/>
      <c r="D18" s="47"/>
      <c r="E18" s="38"/>
      <c r="F18" s="36">
        <v>0.01</v>
      </c>
      <c r="G18" s="36"/>
      <c r="H18" s="36"/>
    </row>
    <row r="19" spans="1:8" s="16" customFormat="1" ht="15">
      <c r="A19" s="35">
        <v>2.5</v>
      </c>
      <c r="B19" s="36" t="s">
        <v>28</v>
      </c>
      <c r="C19" s="36"/>
      <c r="D19" s="47"/>
      <c r="E19" s="38"/>
      <c r="F19" s="36">
        <v>0.02</v>
      </c>
      <c r="G19" s="36"/>
      <c r="H19" s="36"/>
    </row>
    <row r="20" spans="1:8" s="16" customFormat="1" ht="15">
      <c r="A20" s="35">
        <v>2.6</v>
      </c>
      <c r="B20" s="36" t="s">
        <v>29</v>
      </c>
      <c r="C20" s="36"/>
      <c r="D20" s="47"/>
      <c r="E20" s="38"/>
      <c r="F20" s="36">
        <f>1200/4980/22</f>
        <v>0.01095290251916758</v>
      </c>
      <c r="G20" s="36"/>
      <c r="H20" s="36"/>
    </row>
    <row r="21" spans="1:8" s="16" customFormat="1" ht="15">
      <c r="A21" s="35">
        <v>2.7</v>
      </c>
      <c r="B21" s="36" t="s">
        <v>30</v>
      </c>
      <c r="C21" s="36"/>
      <c r="D21" s="47"/>
      <c r="E21" s="38"/>
      <c r="F21" s="38">
        <v>0.008</v>
      </c>
      <c r="G21" s="38"/>
      <c r="H21" s="36"/>
    </row>
    <row r="22" spans="1:8" s="16" customFormat="1" ht="15">
      <c r="A22" s="35">
        <v>2.8</v>
      </c>
      <c r="B22" s="36" t="s">
        <v>31</v>
      </c>
      <c r="C22" s="36"/>
      <c r="D22" s="47"/>
      <c r="E22" s="38"/>
      <c r="F22" s="38">
        <v>0.09</v>
      </c>
      <c r="G22" s="38"/>
      <c r="H22" s="36"/>
    </row>
    <row r="23" spans="1:8" s="16" customFormat="1" ht="15">
      <c r="A23" s="35">
        <v>2.9</v>
      </c>
      <c r="B23" s="36" t="s">
        <v>32</v>
      </c>
      <c r="C23" s="36"/>
      <c r="D23" s="47"/>
      <c r="E23" s="38"/>
      <c r="F23" s="38">
        <v>0.012</v>
      </c>
      <c r="G23" s="38"/>
      <c r="H23" s="36"/>
    </row>
    <row r="24" spans="1:8" s="53" customFormat="1" ht="15">
      <c r="A24" s="48" t="s">
        <v>33</v>
      </c>
      <c r="B24" s="49"/>
      <c r="C24" s="49"/>
      <c r="D24" s="50"/>
      <c r="E24" s="51"/>
      <c r="F24" s="51">
        <f>SUM(F15:F23)</f>
        <v>0.1799529025191676</v>
      </c>
      <c r="G24" s="51"/>
      <c r="H24" s="49"/>
    </row>
    <row r="25" spans="1:8" s="16" customFormat="1" ht="15.75">
      <c r="A25" s="54" t="s">
        <v>34</v>
      </c>
      <c r="B25" s="42"/>
      <c r="C25" s="55"/>
      <c r="D25" s="56"/>
      <c r="E25" s="57"/>
      <c r="F25" s="58">
        <f>F13+F24</f>
        <v>0.1799529025191676</v>
      </c>
      <c r="G25" s="58"/>
      <c r="H25" s="36"/>
    </row>
    <row r="26" spans="1:8" s="16" customFormat="1" ht="15.75">
      <c r="A26" s="46">
        <v>3</v>
      </c>
      <c r="B26" s="45" t="s">
        <v>35</v>
      </c>
      <c r="C26" s="36"/>
      <c r="D26" s="47"/>
      <c r="E26" s="38"/>
      <c r="F26" s="38"/>
      <c r="G26" s="38"/>
      <c r="H26" s="36"/>
    </row>
    <row r="27" spans="1:8" s="16" customFormat="1" ht="15">
      <c r="A27" s="35">
        <v>3.1</v>
      </c>
      <c r="B27" s="36" t="s">
        <v>36</v>
      </c>
      <c r="C27" s="36"/>
      <c r="D27" s="47"/>
      <c r="E27" s="38"/>
      <c r="F27" s="38">
        <v>0.18</v>
      </c>
      <c r="G27" s="38"/>
      <c r="H27" s="36"/>
    </row>
    <row r="28" spans="1:8" s="16" customFormat="1" ht="15">
      <c r="A28" s="35">
        <v>3.2</v>
      </c>
      <c r="B28" s="36" t="s">
        <v>37</v>
      </c>
      <c r="D28" s="47"/>
      <c r="E28" s="38"/>
      <c r="F28" s="38">
        <f>(F25+F27)*H28</f>
        <v>0.13318257393209199</v>
      </c>
      <c r="G28" s="38"/>
      <c r="H28" s="80">
        <v>0.37</v>
      </c>
    </row>
    <row r="29" spans="1:8" s="16" customFormat="1" ht="15">
      <c r="A29" s="35">
        <v>3.3</v>
      </c>
      <c r="B29" s="36" t="s">
        <v>38</v>
      </c>
      <c r="C29" s="36"/>
      <c r="D29" s="47"/>
      <c r="E29" s="38"/>
      <c r="F29" s="38">
        <f>(F25+F27+F28)*0.2</f>
        <v>0.09862709529025192</v>
      </c>
      <c r="G29" s="38"/>
      <c r="H29" s="36"/>
    </row>
    <row r="30" spans="1:8" ht="19.5" thickBot="1">
      <c r="A30" s="60" t="s">
        <v>39</v>
      </c>
      <c r="B30" s="61"/>
      <c r="C30" s="62"/>
      <c r="D30" s="63"/>
      <c r="E30" s="64"/>
      <c r="F30" s="64">
        <f>F25+F27+F28+F29</f>
        <v>0.5917625717415115</v>
      </c>
      <c r="G30" s="64"/>
      <c r="H30" s="65"/>
    </row>
    <row r="32" spans="1:7" s="69" customFormat="1" ht="15.75">
      <c r="A32" s="66" t="s">
        <v>40</v>
      </c>
      <c r="B32" s="66"/>
      <c r="C32" s="66"/>
      <c r="D32" s="66"/>
      <c r="E32" s="67"/>
      <c r="F32" s="68">
        <f>F30*43</f>
        <v>25.445790584884993</v>
      </c>
      <c r="G32" s="68" t="s">
        <v>81</v>
      </c>
    </row>
    <row r="33" spans="1:7" ht="12.75">
      <c r="A33" s="70"/>
      <c r="B33" s="71"/>
      <c r="D33" s="72"/>
      <c r="F33" s="73"/>
      <c r="G33" s="73"/>
    </row>
    <row r="34" spans="1:7" ht="12.75">
      <c r="A34" s="1" t="s">
        <v>50</v>
      </c>
      <c r="D34" s="74"/>
      <c r="F34" s="5"/>
      <c r="G34" s="5">
        <f>61600/50</f>
        <v>1232</v>
      </c>
    </row>
    <row r="35" spans="1:7" ht="12.75">
      <c r="A35" s="1"/>
      <c r="B35" t="s">
        <v>42</v>
      </c>
      <c r="D35" s="74"/>
      <c r="F35" s="5"/>
      <c r="G35" s="5"/>
    </row>
    <row r="36" spans="1:7" ht="12.75">
      <c r="A36" s="1"/>
      <c r="B36" t="s">
        <v>77</v>
      </c>
      <c r="D36" s="74"/>
      <c r="F36" s="5"/>
      <c r="G36" s="5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4">
      <selection activeCell="N20" sqref="N20"/>
    </sheetView>
  </sheetViews>
  <sheetFormatPr defaultColWidth="9.00390625" defaultRowHeight="12.75"/>
  <cols>
    <col min="1" max="1" width="5.625" style="1" customWidth="1"/>
    <col min="2" max="2" width="34.25390625" style="0" customWidth="1"/>
    <col min="3" max="3" width="8.25390625" style="0" customWidth="1"/>
    <col min="4" max="4" width="11.00390625" style="5" customWidth="1"/>
    <col min="6" max="6" width="11.875" style="5" customWidth="1"/>
    <col min="7" max="7" width="11.75390625" style="5" customWidth="1"/>
    <col min="8" max="8" width="13.00390625" style="86" customWidth="1"/>
    <col min="9" max="9" width="10.625" style="5" bestFit="1" customWidth="1"/>
  </cols>
  <sheetData>
    <row r="1" spans="2:7" ht="20.25">
      <c r="B1" s="2" t="s">
        <v>57</v>
      </c>
      <c r="C1" s="2"/>
      <c r="D1" s="4"/>
      <c r="E1" s="2"/>
      <c r="F1"/>
      <c r="G1"/>
    </row>
    <row r="2" spans="2:7" ht="15.75">
      <c r="B2" s="6" t="s">
        <v>58</v>
      </c>
      <c r="C2" s="6"/>
      <c r="D2" s="8"/>
      <c r="E2" s="6"/>
      <c r="F2"/>
      <c r="G2"/>
    </row>
    <row r="3" spans="2:7" ht="15.75">
      <c r="B3" s="6" t="s">
        <v>59</v>
      </c>
      <c r="C3" s="6"/>
      <c r="D3" s="8"/>
      <c r="E3" s="6"/>
      <c r="F3"/>
      <c r="G3"/>
    </row>
    <row r="4" spans="2:7" ht="15.75">
      <c r="B4" s="6"/>
      <c r="C4" s="6"/>
      <c r="D4" s="8"/>
      <c r="E4" s="6"/>
      <c r="F4"/>
      <c r="G4"/>
    </row>
    <row r="5" ht="13.5" thickBot="1">
      <c r="E5" s="87" t="s">
        <v>60</v>
      </c>
    </row>
    <row r="6" spans="1:9" s="24" customFormat="1" ht="15.75" thickBot="1">
      <c r="A6" s="17" t="s">
        <v>6</v>
      </c>
      <c r="B6" s="18" t="s">
        <v>7</v>
      </c>
      <c r="C6" s="17" t="s">
        <v>61</v>
      </c>
      <c r="D6" s="88" t="s">
        <v>9</v>
      </c>
      <c r="E6" s="17" t="s">
        <v>62</v>
      </c>
      <c r="F6" s="17" t="s">
        <v>11</v>
      </c>
      <c r="G6" s="89" t="s">
        <v>63</v>
      </c>
      <c r="H6" s="90"/>
      <c r="I6" s="91"/>
    </row>
    <row r="7" spans="1:9" s="24" customFormat="1" ht="15.75" thickBot="1">
      <c r="A7" s="92"/>
      <c r="B7" s="93"/>
      <c r="C7" s="92"/>
      <c r="D7" s="94" t="s">
        <v>78</v>
      </c>
      <c r="E7" s="95"/>
      <c r="F7" s="95" t="s">
        <v>78</v>
      </c>
      <c r="G7" s="96" t="s">
        <v>64</v>
      </c>
      <c r="H7" s="97" t="s">
        <v>15</v>
      </c>
      <c r="I7" s="91"/>
    </row>
    <row r="8" spans="1:9" s="16" customFormat="1" ht="18" customHeight="1">
      <c r="A8" s="31">
        <v>1</v>
      </c>
      <c r="B8" s="32" t="s">
        <v>16</v>
      </c>
      <c r="C8" s="33"/>
      <c r="D8" s="34"/>
      <c r="E8" s="33"/>
      <c r="F8" s="34"/>
      <c r="G8" s="34"/>
      <c r="H8" s="98"/>
      <c r="I8" s="13"/>
    </row>
    <row r="9" spans="1:9" s="16" customFormat="1" ht="18" customHeight="1">
      <c r="A9" s="35">
        <v>1.1</v>
      </c>
      <c r="B9" s="36" t="s">
        <v>17</v>
      </c>
      <c r="C9" s="37" t="s">
        <v>18</v>
      </c>
      <c r="D9" s="38">
        <f>G9*0.8333</f>
        <v>4.9998000000000005</v>
      </c>
      <c r="E9" s="99">
        <v>1.65</v>
      </c>
      <c r="F9" s="38">
        <f>D9*E9</f>
        <v>8.24967</v>
      </c>
      <c r="G9" s="38">
        <v>6</v>
      </c>
      <c r="H9" s="176" t="s">
        <v>87</v>
      </c>
      <c r="I9" s="172"/>
    </row>
    <row r="10" spans="1:9" s="16" customFormat="1" ht="18" customHeight="1">
      <c r="A10" s="35">
        <v>1.2</v>
      </c>
      <c r="B10" s="36" t="s">
        <v>86</v>
      </c>
      <c r="C10" s="37" t="s">
        <v>18</v>
      </c>
      <c r="D10" s="38">
        <f>G10*0.8333</f>
        <v>0.41665</v>
      </c>
      <c r="E10" s="99">
        <v>13.65</v>
      </c>
      <c r="F10" s="38">
        <f>D10*E10</f>
        <v>5.687272500000001</v>
      </c>
      <c r="G10" s="38">
        <v>0.5</v>
      </c>
      <c r="H10" s="176" t="s">
        <v>87</v>
      </c>
      <c r="I10" s="13"/>
    </row>
    <row r="11" spans="1:10" s="16" customFormat="1" ht="18" customHeight="1">
      <c r="A11" s="35">
        <v>1.3</v>
      </c>
      <c r="B11" s="36" t="s">
        <v>20</v>
      </c>
      <c r="C11" s="37" t="s">
        <v>18</v>
      </c>
      <c r="D11" s="38">
        <f>G11*0.8333</f>
        <v>0</v>
      </c>
      <c r="E11" s="99">
        <v>0.5</v>
      </c>
      <c r="F11" s="38">
        <f>D11*E11</f>
        <v>0</v>
      </c>
      <c r="G11" s="38">
        <v>0</v>
      </c>
      <c r="H11" s="176" t="s">
        <v>87</v>
      </c>
      <c r="I11" s="13"/>
      <c r="J11" s="177" t="s">
        <v>88</v>
      </c>
    </row>
    <row r="12" spans="1:9" s="6" customFormat="1" ht="18" customHeight="1">
      <c r="A12" s="45"/>
      <c r="B12" s="100" t="s">
        <v>21</v>
      </c>
      <c r="C12" s="42"/>
      <c r="D12" s="38"/>
      <c r="E12" s="101">
        <f>SUM(E9:E11)</f>
        <v>15.8</v>
      </c>
      <c r="F12" s="102">
        <f>SUM(F9:F11)</f>
        <v>13.9369425</v>
      </c>
      <c r="G12" s="102"/>
      <c r="H12" s="79"/>
      <c r="I12" s="8"/>
    </row>
    <row r="13" spans="1:9" s="16" customFormat="1" ht="18" customHeight="1">
      <c r="A13" s="46">
        <v>2</v>
      </c>
      <c r="B13" s="45" t="s">
        <v>22</v>
      </c>
      <c r="C13" s="36"/>
      <c r="D13" s="38"/>
      <c r="E13" s="37"/>
      <c r="F13" s="38"/>
      <c r="G13" s="38"/>
      <c r="H13" s="40"/>
      <c r="I13" s="13"/>
    </row>
    <row r="14" spans="1:9" s="16" customFormat="1" ht="18" customHeight="1">
      <c r="A14" s="35">
        <v>2.1</v>
      </c>
      <c r="B14" s="36" t="s">
        <v>23</v>
      </c>
      <c r="C14" s="36" t="s">
        <v>24</v>
      </c>
      <c r="D14" s="38">
        <f>G14*0.8333</f>
        <v>1.2499500000000001</v>
      </c>
      <c r="E14" s="37">
        <v>0.054</v>
      </c>
      <c r="F14" s="38">
        <f>D14*E14</f>
        <v>0.06749730000000001</v>
      </c>
      <c r="G14" s="38">
        <v>1.5</v>
      </c>
      <c r="H14" s="175" t="s">
        <v>87</v>
      </c>
      <c r="I14" s="13"/>
    </row>
    <row r="15" spans="1:9" s="16" customFormat="1" ht="18" customHeight="1">
      <c r="A15" s="35">
        <v>2.2</v>
      </c>
      <c r="B15" s="36" t="s">
        <v>25</v>
      </c>
      <c r="C15" s="36"/>
      <c r="D15" s="38"/>
      <c r="E15" s="36"/>
      <c r="F15" s="16">
        <v>0.009</v>
      </c>
      <c r="G15" s="38"/>
      <c r="H15" s="40"/>
      <c r="I15" s="13"/>
    </row>
    <row r="16" spans="1:9" s="16" customFormat="1" ht="18" customHeight="1">
      <c r="A16" s="35">
        <v>2.3</v>
      </c>
      <c r="B16" s="36" t="s">
        <v>26</v>
      </c>
      <c r="C16" s="36"/>
      <c r="D16" s="38"/>
      <c r="E16" s="36"/>
      <c r="F16" s="36">
        <v>0.006</v>
      </c>
      <c r="G16" s="38"/>
      <c r="H16" s="40"/>
      <c r="I16" s="13"/>
    </row>
    <row r="17" spans="1:9" s="16" customFormat="1" ht="18" customHeight="1">
      <c r="A17" s="35">
        <v>2.4</v>
      </c>
      <c r="B17" s="36" t="s">
        <v>27</v>
      </c>
      <c r="C17" s="36"/>
      <c r="D17" s="38"/>
      <c r="E17" s="36"/>
      <c r="F17" s="36">
        <v>0.005</v>
      </c>
      <c r="G17" s="38"/>
      <c r="H17" s="40"/>
      <c r="I17" s="13"/>
    </row>
    <row r="18" spans="1:9" s="16" customFormat="1" ht="18" customHeight="1">
      <c r="A18" s="35">
        <v>2.5</v>
      </c>
      <c r="B18" s="36" t="s">
        <v>28</v>
      </c>
      <c r="C18" s="36"/>
      <c r="D18" s="38"/>
      <c r="E18" s="36"/>
      <c r="F18" s="36">
        <v>0.005</v>
      </c>
      <c r="G18" s="38"/>
      <c r="H18" s="40"/>
      <c r="I18" s="13"/>
    </row>
    <row r="19" spans="1:9" s="16" customFormat="1" ht="18" customHeight="1">
      <c r="A19" s="35">
        <v>2.6</v>
      </c>
      <c r="B19" s="36" t="s">
        <v>29</v>
      </c>
      <c r="C19" s="36"/>
      <c r="D19" s="38"/>
      <c r="E19" s="36"/>
      <c r="F19" s="36">
        <v>0.011</v>
      </c>
      <c r="G19" s="38"/>
      <c r="H19" s="40"/>
      <c r="I19" s="13"/>
    </row>
    <row r="20" spans="1:9" s="16" customFormat="1" ht="18" customHeight="1">
      <c r="A20" s="35">
        <v>2.7</v>
      </c>
      <c r="B20" s="36" t="s">
        <v>30</v>
      </c>
      <c r="C20" s="36"/>
      <c r="D20" s="38"/>
      <c r="E20" s="36"/>
      <c r="F20" s="36">
        <v>0.002</v>
      </c>
      <c r="G20" s="38"/>
      <c r="H20" s="40"/>
      <c r="I20" s="13"/>
    </row>
    <row r="21" spans="1:10" s="16" customFormat="1" ht="18" customHeight="1">
      <c r="A21" s="35">
        <v>2.8</v>
      </c>
      <c r="B21" s="36" t="s">
        <v>31</v>
      </c>
      <c r="C21" s="36"/>
      <c r="D21" s="38"/>
      <c r="E21" s="36"/>
      <c r="F21" s="38">
        <v>3</v>
      </c>
      <c r="G21" s="178" t="s">
        <v>87</v>
      </c>
      <c r="H21" s="40"/>
      <c r="I21" s="13"/>
      <c r="J21" s="179" t="s">
        <v>89</v>
      </c>
    </row>
    <row r="22" spans="1:9" s="16" customFormat="1" ht="18" customHeight="1">
      <c r="A22" s="35">
        <v>2.9</v>
      </c>
      <c r="B22" s="36" t="s">
        <v>32</v>
      </c>
      <c r="C22" s="36"/>
      <c r="D22" s="38"/>
      <c r="E22" s="36"/>
      <c r="F22" s="14">
        <f>F21*30%</f>
        <v>0.8999999999999999</v>
      </c>
      <c r="G22" s="38"/>
      <c r="H22" s="40"/>
      <c r="I22" s="13"/>
    </row>
    <row r="23" spans="1:9" s="16" customFormat="1" ht="18" customHeight="1">
      <c r="A23" s="36"/>
      <c r="B23" s="48" t="s">
        <v>21</v>
      </c>
      <c r="C23" s="49"/>
      <c r="D23" s="51"/>
      <c r="E23" s="49"/>
      <c r="F23" s="51">
        <f>SUM(F14:F22)</f>
        <v>4.0054973</v>
      </c>
      <c r="G23" s="51"/>
      <c r="H23" s="40"/>
      <c r="I23" s="13"/>
    </row>
    <row r="24" spans="1:9" s="16" customFormat="1" ht="18" customHeight="1">
      <c r="A24" s="36"/>
      <c r="B24" s="54" t="s">
        <v>34</v>
      </c>
      <c r="C24" s="55"/>
      <c r="D24" s="57"/>
      <c r="E24" s="55"/>
      <c r="F24" s="58">
        <f>F12+F23</f>
        <v>17.942439800000002</v>
      </c>
      <c r="G24" s="58"/>
      <c r="H24" s="40"/>
      <c r="I24" s="13"/>
    </row>
    <row r="25" spans="1:9" s="16" customFormat="1" ht="18" customHeight="1">
      <c r="A25" s="35">
        <v>3</v>
      </c>
      <c r="B25" s="36" t="s">
        <v>36</v>
      </c>
      <c r="C25" s="36"/>
      <c r="D25" s="38"/>
      <c r="E25" s="36"/>
      <c r="F25" s="38">
        <v>0.78</v>
      </c>
      <c r="G25" s="38"/>
      <c r="H25" s="40"/>
      <c r="I25" s="13"/>
    </row>
    <row r="26" spans="1:15" s="16" customFormat="1" ht="18" customHeight="1">
      <c r="A26" s="35">
        <v>4</v>
      </c>
      <c r="B26" s="36" t="s">
        <v>66</v>
      </c>
      <c r="C26" s="36"/>
      <c r="D26" s="38"/>
      <c r="E26" s="36"/>
      <c r="F26" s="38">
        <f>(F24+F25)*H26</f>
        <v>9.361219900000002</v>
      </c>
      <c r="G26" s="38"/>
      <c r="H26" s="59">
        <v>0.5</v>
      </c>
      <c r="I26" s="173" t="s">
        <v>113</v>
      </c>
      <c r="J26" s="174"/>
      <c r="K26" s="174"/>
      <c r="L26" s="174"/>
      <c r="M26" s="174"/>
      <c r="N26" s="174"/>
      <c r="O26" s="174"/>
    </row>
    <row r="27" spans="1:9" s="16" customFormat="1" ht="18" customHeight="1">
      <c r="A27" s="35">
        <v>5</v>
      </c>
      <c r="B27" s="36" t="s">
        <v>67</v>
      </c>
      <c r="C27" s="36"/>
      <c r="D27" s="38"/>
      <c r="E27" s="36"/>
      <c r="F27" s="38">
        <f>(F24+F25+F26)*20%</f>
        <v>5.616731940000001</v>
      </c>
      <c r="G27" s="38"/>
      <c r="H27" s="59" t="s">
        <v>49</v>
      </c>
      <c r="I27" s="13"/>
    </row>
    <row r="28" spans="1:8" ht="18.75">
      <c r="A28" s="103" t="s">
        <v>39</v>
      </c>
      <c r="B28" s="104"/>
      <c r="C28" s="105"/>
      <c r="D28" s="106"/>
      <c r="E28" s="105"/>
      <c r="F28" s="107">
        <f>F24+F25+F26+F27</f>
        <v>33.70039164000001</v>
      </c>
      <c r="G28" s="106"/>
      <c r="H28" s="108"/>
    </row>
    <row r="29" spans="1:7" ht="12.75">
      <c r="A29"/>
      <c r="F29"/>
      <c r="G29"/>
    </row>
    <row r="30" spans="2:7" ht="18" customHeight="1">
      <c r="B30" t="s">
        <v>68</v>
      </c>
      <c r="F30" s="68">
        <f>F28*66</f>
        <v>2224.2258482400002</v>
      </c>
      <c r="G30" s="68" t="s">
        <v>80</v>
      </c>
    </row>
    <row r="31" spans="1:7" ht="12.75">
      <c r="A31" s="70"/>
      <c r="B31" s="71"/>
      <c r="D31" s="73"/>
      <c r="F31" s="73"/>
      <c r="G31" s="73"/>
    </row>
    <row r="32" spans="1:9" ht="12.75">
      <c r="A32" s="1" t="s">
        <v>69</v>
      </c>
      <c r="I32" s="5">
        <f>12100*45</f>
        <v>544500</v>
      </c>
    </row>
    <row r="33" ht="12.75" customHeight="1">
      <c r="B33" t="s">
        <v>70</v>
      </c>
    </row>
    <row r="34" ht="12.75" customHeight="1">
      <c r="B34" t="s">
        <v>77</v>
      </c>
    </row>
    <row r="35" ht="12.75" customHeight="1"/>
    <row r="36" spans="2:7" ht="18" customHeight="1">
      <c r="B36" s="6"/>
      <c r="F36" s="6"/>
      <c r="G36" s="6"/>
    </row>
    <row r="44" spans="1:9" s="110" customFormat="1" ht="18">
      <c r="A44" s="109"/>
      <c r="D44" s="111"/>
      <c r="F44" s="111"/>
      <c r="G44" s="111"/>
      <c r="H44" s="87"/>
      <c r="I44" s="111"/>
    </row>
    <row r="45" spans="1:9" s="110" customFormat="1" ht="18">
      <c r="A45" s="109"/>
      <c r="D45" s="111"/>
      <c r="F45" s="111"/>
      <c r="G45" s="111"/>
      <c r="H45" s="87"/>
      <c r="I45" s="111"/>
    </row>
    <row r="46" spans="1:9" s="110" customFormat="1" ht="18">
      <c r="A46" s="109"/>
      <c r="D46" s="111"/>
      <c r="F46" s="111"/>
      <c r="G46" s="111"/>
      <c r="H46" s="87"/>
      <c r="I46" s="111"/>
    </row>
    <row r="47" spans="1:9" s="110" customFormat="1" ht="18">
      <c r="A47" s="109"/>
      <c r="D47" s="111"/>
      <c r="F47" s="111"/>
      <c r="G47" s="111"/>
      <c r="H47" s="87"/>
      <c r="I47" s="111"/>
    </row>
    <row r="48" spans="1:9" s="110" customFormat="1" ht="18">
      <c r="A48" s="109"/>
      <c r="D48" s="111"/>
      <c r="F48" s="111"/>
      <c r="G48" s="111"/>
      <c r="H48" s="87"/>
      <c r="I48" s="111"/>
    </row>
    <row r="49" spans="1:9" s="110" customFormat="1" ht="18">
      <c r="A49" s="109"/>
      <c r="D49" s="111"/>
      <c r="F49" s="111"/>
      <c r="G49" s="111"/>
      <c r="H49" s="87"/>
      <c r="I49" s="111"/>
    </row>
    <row r="50" spans="1:9" s="110" customFormat="1" ht="18">
      <c r="A50" s="109"/>
      <c r="D50" s="111"/>
      <c r="F50" s="111"/>
      <c r="G50" s="111"/>
      <c r="H50" s="87"/>
      <c r="I50" s="111"/>
    </row>
    <row r="51" spans="1:9" s="110" customFormat="1" ht="18">
      <c r="A51" s="109"/>
      <c r="D51" s="111"/>
      <c r="F51" s="111"/>
      <c r="G51" s="111"/>
      <c r="H51" s="87"/>
      <c r="I51" s="111"/>
    </row>
    <row r="52" spans="1:9" s="110" customFormat="1" ht="18">
      <c r="A52" s="109"/>
      <c r="D52" s="111"/>
      <c r="F52" s="111"/>
      <c r="G52" s="111"/>
      <c r="H52" s="87"/>
      <c r="I52" s="111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55"/>
  <sheetViews>
    <sheetView zoomScalePageLayoutView="0" workbookViewId="0" topLeftCell="A7">
      <selection activeCell="F29" sqref="F29"/>
    </sheetView>
  </sheetViews>
  <sheetFormatPr defaultColWidth="9.00390625" defaultRowHeight="12.75"/>
  <cols>
    <col min="1" max="1" width="5.625" style="112" customWidth="1"/>
    <col min="2" max="2" width="26.75390625" style="115" customWidth="1"/>
    <col min="3" max="3" width="8.25390625" style="115" customWidth="1"/>
    <col min="4" max="4" width="7.375" style="118" customWidth="1"/>
    <col min="5" max="5" width="9.125" style="115" customWidth="1"/>
    <col min="6" max="6" width="8.625" style="118" customWidth="1"/>
    <col min="7" max="7" width="10.875" style="118" customWidth="1"/>
    <col min="8" max="8" width="11.75390625" style="115" customWidth="1"/>
    <col min="9" max="16384" width="9.125" style="115" customWidth="1"/>
  </cols>
  <sheetData>
    <row r="3" spans="2:7" ht="20.25">
      <c r="B3" s="113" t="s">
        <v>57</v>
      </c>
      <c r="C3" s="113"/>
      <c r="D3" s="114"/>
      <c r="E3" s="113"/>
      <c r="F3" s="115"/>
      <c r="G3" s="115"/>
    </row>
    <row r="4" spans="2:7" ht="15.75">
      <c r="B4" s="116" t="s">
        <v>71</v>
      </c>
      <c r="C4" s="116"/>
      <c r="D4" s="117"/>
      <c r="E4" s="116"/>
      <c r="F4" s="115"/>
      <c r="G4" s="115"/>
    </row>
    <row r="5" spans="2:7" ht="15.75">
      <c r="B5" s="116" t="s">
        <v>72</v>
      </c>
      <c r="C5" s="116"/>
      <c r="D5" s="117"/>
      <c r="E5" s="116"/>
      <c r="F5" s="115"/>
      <c r="G5" s="115"/>
    </row>
    <row r="6" spans="2:7" ht="15.75">
      <c r="B6" s="116"/>
      <c r="C6" s="116"/>
      <c r="D6" s="117"/>
      <c r="E6" s="116"/>
      <c r="F6" s="115"/>
      <c r="G6" s="115"/>
    </row>
    <row r="7" ht="13.5" thickBot="1">
      <c r="E7" s="119" t="s">
        <v>73</v>
      </c>
    </row>
    <row r="8" spans="1:8" s="125" customFormat="1" ht="15.75" thickBot="1">
      <c r="A8" s="120" t="s">
        <v>6</v>
      </c>
      <c r="B8" s="121" t="s">
        <v>7</v>
      </c>
      <c r="C8" s="120" t="s">
        <v>61</v>
      </c>
      <c r="D8" s="122" t="s">
        <v>9</v>
      </c>
      <c r="E8" s="120" t="s">
        <v>62</v>
      </c>
      <c r="F8" s="120" t="s">
        <v>11</v>
      </c>
      <c r="G8" s="123" t="s">
        <v>63</v>
      </c>
      <c r="H8" s="124"/>
    </row>
    <row r="9" spans="1:8" s="125" customFormat="1" ht="15.75" thickBot="1">
      <c r="A9" s="126"/>
      <c r="B9" s="127"/>
      <c r="C9" s="126"/>
      <c r="D9" s="128" t="s">
        <v>78</v>
      </c>
      <c r="E9" s="129"/>
      <c r="F9" s="129" t="s">
        <v>78</v>
      </c>
      <c r="G9" s="130" t="s">
        <v>64</v>
      </c>
      <c r="H9" s="131" t="s">
        <v>15</v>
      </c>
    </row>
    <row r="10" spans="1:8" s="137" customFormat="1" ht="18" customHeight="1">
      <c r="A10" s="132">
        <v>1</v>
      </c>
      <c r="B10" s="133" t="s">
        <v>16</v>
      </c>
      <c r="C10" s="134"/>
      <c r="D10" s="135"/>
      <c r="E10" s="134"/>
      <c r="F10" s="135"/>
      <c r="G10" s="135"/>
      <c r="H10" s="136"/>
    </row>
    <row r="11" spans="1:8" s="137" customFormat="1" ht="18" customHeight="1">
      <c r="A11" s="138">
        <v>1.1</v>
      </c>
      <c r="B11" s="139" t="s">
        <v>17</v>
      </c>
      <c r="C11" s="140" t="s">
        <v>18</v>
      </c>
      <c r="D11" s="141">
        <f>G11*0.8333</f>
        <v>0</v>
      </c>
      <c r="E11" s="142">
        <v>1.1</v>
      </c>
      <c r="F11" s="141">
        <f>D11*E11</f>
        <v>0</v>
      </c>
      <c r="G11" s="141">
        <v>0</v>
      </c>
      <c r="H11" s="143"/>
    </row>
    <row r="12" spans="1:10" s="137" customFormat="1" ht="18" customHeight="1">
      <c r="A12" s="138">
        <v>1.2</v>
      </c>
      <c r="B12" s="139" t="s">
        <v>65</v>
      </c>
      <c r="C12" s="140" t="s">
        <v>18</v>
      </c>
      <c r="D12" s="141">
        <f>G12*0.8333</f>
        <v>0</v>
      </c>
      <c r="E12" s="142">
        <v>9.5</v>
      </c>
      <c r="F12" s="141">
        <f>D12*E12</f>
        <v>0</v>
      </c>
      <c r="G12" s="141">
        <v>0</v>
      </c>
      <c r="H12" s="143"/>
      <c r="J12" s="115"/>
    </row>
    <row r="13" spans="1:10" s="137" customFormat="1" ht="18" customHeight="1">
      <c r="A13" s="138">
        <v>1.3</v>
      </c>
      <c r="B13" s="139" t="s">
        <v>20</v>
      </c>
      <c r="C13" s="140" t="s">
        <v>18</v>
      </c>
      <c r="D13" s="141">
        <f>G13*0.8333</f>
        <v>0</v>
      </c>
      <c r="E13" s="142">
        <v>0.28</v>
      </c>
      <c r="F13" s="141">
        <f>D13*E13</f>
        <v>0</v>
      </c>
      <c r="G13" s="141">
        <v>0</v>
      </c>
      <c r="H13" s="143"/>
      <c r="J13" s="115"/>
    </row>
    <row r="14" spans="1:10" s="116" customFormat="1" ht="18" customHeight="1">
      <c r="A14" s="144"/>
      <c r="B14" s="100" t="s">
        <v>21</v>
      </c>
      <c r="C14" s="144"/>
      <c r="D14" s="102"/>
      <c r="E14" s="145">
        <f>SUM(E11:E13)</f>
        <v>10.879999999999999</v>
      </c>
      <c r="F14" s="102">
        <f>SUM(F11:F13)</f>
        <v>0</v>
      </c>
      <c r="G14" s="102"/>
      <c r="H14" s="146"/>
      <c r="J14" s="115"/>
    </row>
    <row r="15" spans="1:10" s="137" customFormat="1" ht="18" customHeight="1">
      <c r="A15" s="147">
        <v>2</v>
      </c>
      <c r="B15" s="144" t="s">
        <v>22</v>
      </c>
      <c r="C15" s="139"/>
      <c r="D15" s="141"/>
      <c r="E15" s="140"/>
      <c r="F15" s="141"/>
      <c r="G15" s="141"/>
      <c r="H15" s="148"/>
      <c r="J15" s="115"/>
    </row>
    <row r="16" spans="1:10" s="137" customFormat="1" ht="18" customHeight="1">
      <c r="A16" s="138">
        <v>2.1</v>
      </c>
      <c r="B16" s="139" t="s">
        <v>23</v>
      </c>
      <c r="C16" s="139" t="s">
        <v>24</v>
      </c>
      <c r="D16" s="141">
        <f>G16*0.8333</f>
        <v>0</v>
      </c>
      <c r="E16" s="140">
        <v>0.027</v>
      </c>
      <c r="F16" s="141">
        <f>D16*E16</f>
        <v>0</v>
      </c>
      <c r="G16" s="141">
        <v>0</v>
      </c>
      <c r="H16" s="148"/>
      <c r="J16" s="115"/>
    </row>
    <row r="17" spans="1:10" s="137" customFormat="1" ht="18" customHeight="1">
      <c r="A17" s="138">
        <v>2.2</v>
      </c>
      <c r="B17" s="139" t="s">
        <v>25</v>
      </c>
      <c r="C17" s="139"/>
      <c r="D17" s="141"/>
      <c r="E17" s="139"/>
      <c r="F17" s="139">
        <v>0.005</v>
      </c>
      <c r="G17" s="141"/>
      <c r="H17" s="148"/>
      <c r="I17" s="115"/>
      <c r="J17" s="115"/>
    </row>
    <row r="18" spans="1:10" s="137" customFormat="1" ht="18" customHeight="1">
      <c r="A18" s="138">
        <v>2.3</v>
      </c>
      <c r="B18" s="139" t="s">
        <v>26</v>
      </c>
      <c r="C18" s="139"/>
      <c r="D18" s="141"/>
      <c r="E18" s="139"/>
      <c r="F18" s="139">
        <v>0.003</v>
      </c>
      <c r="G18" s="141"/>
      <c r="H18" s="148"/>
      <c r="I18" s="115"/>
      <c r="J18" s="115"/>
    </row>
    <row r="19" spans="1:10" s="137" customFormat="1" ht="18" customHeight="1">
      <c r="A19" s="138">
        <v>2.4</v>
      </c>
      <c r="B19" s="139" t="s">
        <v>27</v>
      </c>
      <c r="C19" s="139"/>
      <c r="D19" s="141"/>
      <c r="E19" s="139"/>
      <c r="F19" s="139">
        <v>0.003</v>
      </c>
      <c r="G19" s="141"/>
      <c r="H19" s="148"/>
      <c r="I19" s="115"/>
      <c r="J19" s="115"/>
    </row>
    <row r="20" spans="1:10" s="137" customFormat="1" ht="18" customHeight="1">
      <c r="A20" s="138">
        <v>2.5</v>
      </c>
      <c r="B20" s="139" t="s">
        <v>28</v>
      </c>
      <c r="C20" s="139"/>
      <c r="D20" s="141"/>
      <c r="E20" s="139"/>
      <c r="F20" s="139">
        <v>0.003</v>
      </c>
      <c r="G20" s="141"/>
      <c r="H20" s="148"/>
      <c r="I20" s="115"/>
      <c r="J20" s="115"/>
    </row>
    <row r="21" spans="1:10" s="137" customFormat="1" ht="18" customHeight="1">
      <c r="A21" s="138">
        <v>2.6</v>
      </c>
      <c r="B21" s="139" t="s">
        <v>29</v>
      </c>
      <c r="C21" s="139"/>
      <c r="D21" s="141"/>
      <c r="E21" s="139"/>
      <c r="F21" s="139">
        <v>0.005</v>
      </c>
      <c r="G21" s="141"/>
      <c r="H21" s="148"/>
      <c r="I21" s="115"/>
      <c r="J21" s="115"/>
    </row>
    <row r="22" spans="1:10" s="137" customFormat="1" ht="18" customHeight="1">
      <c r="A22" s="138">
        <v>2.7</v>
      </c>
      <c r="B22" s="139" t="s">
        <v>30</v>
      </c>
      <c r="C22" s="139"/>
      <c r="D22" s="141"/>
      <c r="E22" s="139"/>
      <c r="F22" s="141">
        <v>0.002</v>
      </c>
      <c r="G22" s="141"/>
      <c r="H22" s="148"/>
      <c r="I22" s="115"/>
      <c r="J22" s="115"/>
    </row>
    <row r="23" spans="1:10" s="137" customFormat="1" ht="18" customHeight="1">
      <c r="A23" s="138">
        <v>2.8</v>
      </c>
      <c r="B23" s="139" t="s">
        <v>31</v>
      </c>
      <c r="C23" s="139"/>
      <c r="D23" s="141"/>
      <c r="E23" s="139"/>
      <c r="F23" s="141">
        <v>0.25</v>
      </c>
      <c r="G23" s="141"/>
      <c r="H23" s="148"/>
      <c r="I23" s="115"/>
      <c r="J23" s="115"/>
    </row>
    <row r="24" spans="1:10" s="137" customFormat="1" ht="18" customHeight="1">
      <c r="A24" s="138">
        <v>2.9</v>
      </c>
      <c r="B24" s="139" t="s">
        <v>32</v>
      </c>
      <c r="C24" s="139"/>
      <c r="D24" s="141"/>
      <c r="E24" s="139"/>
      <c r="F24" s="141">
        <f>F23*30%</f>
        <v>0.075</v>
      </c>
      <c r="G24" s="141"/>
      <c r="H24" s="148"/>
      <c r="I24" s="115"/>
      <c r="J24" s="115"/>
    </row>
    <row r="25" spans="1:10" s="137" customFormat="1" ht="18" customHeight="1">
      <c r="A25" s="139"/>
      <c r="B25" s="100" t="s">
        <v>21</v>
      </c>
      <c r="C25" s="149"/>
      <c r="D25" s="150"/>
      <c r="E25" s="149"/>
      <c r="F25" s="150">
        <f>SUM(F16:F24)</f>
        <v>0.34600000000000003</v>
      </c>
      <c r="G25" s="150"/>
      <c r="H25" s="148"/>
      <c r="J25" s="119"/>
    </row>
    <row r="26" spans="1:10" s="137" customFormat="1" ht="18" customHeight="1">
      <c r="A26" s="139"/>
      <c r="B26" s="151" t="s">
        <v>34</v>
      </c>
      <c r="C26" s="139"/>
      <c r="D26" s="141"/>
      <c r="E26" s="139"/>
      <c r="F26" s="102">
        <f>F14+F25</f>
        <v>0.34600000000000003</v>
      </c>
      <c r="G26" s="102"/>
      <c r="H26" s="148"/>
      <c r="J26" s="119"/>
    </row>
    <row r="27" spans="1:10" s="137" customFormat="1" ht="18" customHeight="1">
      <c r="A27" s="138">
        <v>3</v>
      </c>
      <c r="B27" s="139" t="s">
        <v>36</v>
      </c>
      <c r="C27" s="139"/>
      <c r="D27" s="141"/>
      <c r="E27" s="139"/>
      <c r="F27" s="141">
        <v>0.39</v>
      </c>
      <c r="G27" s="141"/>
      <c r="H27" s="148"/>
      <c r="J27" s="115"/>
    </row>
    <row r="28" spans="1:10" s="137" customFormat="1" ht="18" customHeight="1">
      <c r="A28" s="138">
        <v>4</v>
      </c>
      <c r="B28" s="139" t="s">
        <v>66</v>
      </c>
      <c r="C28" s="139"/>
      <c r="D28" s="141"/>
      <c r="E28" s="139"/>
      <c r="F28" s="141">
        <f>(F26+F27)*H28</f>
        <v>0.12512</v>
      </c>
      <c r="G28" s="141"/>
      <c r="H28" s="152">
        <v>0.17</v>
      </c>
      <c r="J28" s="115"/>
    </row>
    <row r="29" spans="1:10" s="137" customFormat="1" ht="18" customHeight="1">
      <c r="A29" s="138">
        <v>5</v>
      </c>
      <c r="B29" s="139" t="s">
        <v>67</v>
      </c>
      <c r="C29" s="139"/>
      <c r="D29" s="141"/>
      <c r="E29" s="139"/>
      <c r="F29" s="141">
        <f>(F26+F27+F28)*20%</f>
        <v>0.17222400000000002</v>
      </c>
      <c r="G29" s="141"/>
      <c r="H29" s="152" t="s">
        <v>49</v>
      </c>
      <c r="J29" s="115"/>
    </row>
    <row r="30" spans="1:8" s="119" customFormat="1" ht="18.75">
      <c r="A30" s="153" t="s">
        <v>39</v>
      </c>
      <c r="B30" s="154"/>
      <c r="C30" s="155"/>
      <c r="D30" s="156"/>
      <c r="E30" s="155"/>
      <c r="F30" s="156">
        <f>F26+F27+F28+F29</f>
        <v>1.033344</v>
      </c>
      <c r="G30" s="156"/>
      <c r="H30" s="157"/>
    </row>
    <row r="31" spans="1:7" ht="12.75">
      <c r="A31" s="115"/>
      <c r="F31" s="115"/>
      <c r="G31" s="115"/>
    </row>
    <row r="32" spans="1:10" s="119" customFormat="1" ht="18" customHeight="1">
      <c r="A32" s="158"/>
      <c r="B32" s="119" t="s">
        <v>74</v>
      </c>
      <c r="D32" s="159"/>
      <c r="F32" s="160">
        <f>F30*125</f>
        <v>129.168</v>
      </c>
      <c r="G32" s="68" t="s">
        <v>79</v>
      </c>
      <c r="J32" s="160"/>
    </row>
    <row r="33" spans="1:10" ht="12.75">
      <c r="A33" s="161"/>
      <c r="B33" s="162"/>
      <c r="D33" s="163"/>
      <c r="F33" s="163"/>
      <c r="G33" s="163"/>
      <c r="H33" s="119"/>
      <c r="J33" s="163"/>
    </row>
    <row r="34" spans="1:10" ht="12.75">
      <c r="A34" s="112" t="s">
        <v>75</v>
      </c>
      <c r="J34" s="118"/>
    </row>
    <row r="35" ht="12.75">
      <c r="B35" s="115" t="s">
        <v>76</v>
      </c>
    </row>
    <row r="36" ht="12.75" customHeight="1">
      <c r="B36" t="s">
        <v>77</v>
      </c>
    </row>
    <row r="37" ht="12.75" customHeight="1"/>
    <row r="38" ht="12.75" customHeight="1"/>
    <row r="39" spans="2:7" ht="18" customHeight="1">
      <c r="B39" s="116"/>
      <c r="F39" s="116"/>
      <c r="G39" s="116"/>
    </row>
    <row r="47" spans="1:8" s="165" customFormat="1" ht="18">
      <c r="A47" s="164"/>
      <c r="D47" s="166"/>
      <c r="F47" s="166"/>
      <c r="G47" s="166"/>
      <c r="H47" s="119"/>
    </row>
    <row r="48" spans="1:8" s="165" customFormat="1" ht="18">
      <c r="A48" s="164"/>
      <c r="D48" s="166"/>
      <c r="F48" s="166"/>
      <c r="G48" s="166"/>
      <c r="H48" s="119"/>
    </row>
    <row r="49" spans="1:8" s="165" customFormat="1" ht="18">
      <c r="A49" s="164"/>
      <c r="D49" s="166"/>
      <c r="F49" s="166"/>
      <c r="G49" s="166"/>
      <c r="H49" s="119"/>
    </row>
    <row r="50" spans="1:8" s="165" customFormat="1" ht="18">
      <c r="A50" s="164"/>
      <c r="D50" s="166"/>
      <c r="F50" s="166"/>
      <c r="G50" s="166"/>
      <c r="H50" s="119"/>
    </row>
    <row r="51" spans="1:8" s="165" customFormat="1" ht="18">
      <c r="A51" s="164"/>
      <c r="D51" s="166"/>
      <c r="F51" s="166"/>
      <c r="G51" s="166"/>
      <c r="H51" s="119"/>
    </row>
    <row r="52" spans="1:8" s="165" customFormat="1" ht="18">
      <c r="A52" s="164"/>
      <c r="D52" s="166"/>
      <c r="F52" s="166"/>
      <c r="G52" s="166"/>
      <c r="H52" s="119"/>
    </row>
    <row r="53" spans="1:8" s="165" customFormat="1" ht="18">
      <c r="A53" s="164"/>
      <c r="D53" s="166"/>
      <c r="F53" s="166"/>
      <c r="G53" s="166"/>
      <c r="H53" s="119"/>
    </row>
    <row r="54" spans="1:8" s="165" customFormat="1" ht="18">
      <c r="A54" s="164"/>
      <c r="D54" s="166"/>
      <c r="F54" s="166"/>
      <c r="G54" s="166"/>
      <c r="H54" s="119"/>
    </row>
    <row r="55" spans="1:8" s="165" customFormat="1" ht="18">
      <c r="A55" s="164"/>
      <c r="D55" s="166"/>
      <c r="F55" s="166"/>
      <c r="G55" s="166"/>
      <c r="H55" s="119"/>
    </row>
  </sheetData>
  <sheetProtection/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50" sqref="H50"/>
    </sheetView>
  </sheetViews>
  <sheetFormatPr defaultColWidth="9.00390625" defaultRowHeight="12.75"/>
  <cols>
    <col min="2" max="2" width="29.75390625" style="0" customWidth="1"/>
    <col min="6" max="6" width="11.375" style="0" customWidth="1"/>
  </cols>
  <sheetData>
    <row r="1" spans="1:8" ht="20.25">
      <c r="A1" s="112"/>
      <c r="B1" s="113" t="s">
        <v>57</v>
      </c>
      <c r="C1" s="113"/>
      <c r="D1" s="114"/>
      <c r="E1" s="113"/>
      <c r="F1" s="115"/>
      <c r="G1" s="115"/>
      <c r="H1" s="115"/>
    </row>
    <row r="2" spans="1:8" ht="15.75">
      <c r="A2" s="112"/>
      <c r="B2" s="116" t="s">
        <v>90</v>
      </c>
      <c r="C2" s="116"/>
      <c r="D2" s="117"/>
      <c r="E2" s="116"/>
      <c r="F2" s="115"/>
      <c r="G2" s="115"/>
      <c r="H2" s="115"/>
    </row>
    <row r="3" spans="1:8" ht="15.75">
      <c r="A3" s="112"/>
      <c r="B3" s="116" t="s">
        <v>91</v>
      </c>
      <c r="C3" s="116"/>
      <c r="D3" s="117"/>
      <c r="E3" s="116"/>
      <c r="F3" s="115"/>
      <c r="G3" s="115"/>
      <c r="H3" s="115"/>
    </row>
    <row r="4" spans="1:8" ht="15.75">
      <c r="A4" s="112"/>
      <c r="B4" s="116"/>
      <c r="C4" s="116"/>
      <c r="D4" s="117"/>
      <c r="E4" s="116"/>
      <c r="F4" s="115"/>
      <c r="G4" s="115"/>
      <c r="H4" s="115"/>
    </row>
    <row r="5" spans="1:8" ht="13.5" thickBot="1">
      <c r="A5" s="112"/>
      <c r="B5" s="115"/>
      <c r="C5" s="115"/>
      <c r="D5" s="118"/>
      <c r="E5" s="119" t="s">
        <v>92</v>
      </c>
      <c r="F5" s="118"/>
      <c r="G5" s="118"/>
      <c r="H5" s="115"/>
    </row>
    <row r="6" spans="1:8" ht="15.75" thickBot="1">
      <c r="A6" s="120" t="s">
        <v>6</v>
      </c>
      <c r="B6" s="121" t="s">
        <v>7</v>
      </c>
      <c r="C6" s="120" t="s">
        <v>61</v>
      </c>
      <c r="D6" s="122" t="s">
        <v>9</v>
      </c>
      <c r="E6" s="120" t="s">
        <v>62</v>
      </c>
      <c r="F6" s="120" t="s">
        <v>11</v>
      </c>
      <c r="G6" s="123" t="s">
        <v>63</v>
      </c>
      <c r="H6" s="124"/>
    </row>
    <row r="7" spans="1:8" ht="15.75" thickBot="1">
      <c r="A7" s="126"/>
      <c r="B7" s="127"/>
      <c r="C7" s="126"/>
      <c r="D7" s="128" t="s">
        <v>78</v>
      </c>
      <c r="E7" s="129"/>
      <c r="F7" s="129" t="s">
        <v>78</v>
      </c>
      <c r="G7" s="130" t="s">
        <v>64</v>
      </c>
      <c r="H7" s="131" t="s">
        <v>15</v>
      </c>
    </row>
    <row r="8" spans="1:8" ht="15.75">
      <c r="A8" s="132">
        <v>1</v>
      </c>
      <c r="B8" s="133" t="s">
        <v>16</v>
      </c>
      <c r="C8" s="134"/>
      <c r="D8" s="135"/>
      <c r="E8" s="134"/>
      <c r="F8" s="135"/>
      <c r="G8" s="135"/>
      <c r="H8" s="136"/>
    </row>
    <row r="9" spans="1:8" ht="15">
      <c r="A9" s="138">
        <v>1.1</v>
      </c>
      <c r="B9" s="139" t="s">
        <v>17</v>
      </c>
      <c r="C9" s="140" t="s">
        <v>18</v>
      </c>
      <c r="D9" s="141">
        <f>G9*0.8333</f>
        <v>4.9998000000000005</v>
      </c>
      <c r="E9" s="142">
        <v>2.24</v>
      </c>
      <c r="F9" s="141">
        <f>D9*E9</f>
        <v>11.199552000000002</v>
      </c>
      <c r="G9" s="141">
        <v>6</v>
      </c>
      <c r="H9" s="143"/>
    </row>
    <row r="10" spans="1:8" ht="15">
      <c r="A10" s="138">
        <v>1.2</v>
      </c>
      <c r="B10" s="139" t="s">
        <v>93</v>
      </c>
      <c r="C10" s="140" t="s">
        <v>18</v>
      </c>
      <c r="D10" s="141">
        <f>G10*0.8333</f>
        <v>0.41665</v>
      </c>
      <c r="E10" s="142">
        <v>11.4</v>
      </c>
      <c r="F10" s="141">
        <f>D10*E10</f>
        <v>4.74981</v>
      </c>
      <c r="G10" s="141">
        <v>0.5</v>
      </c>
      <c r="H10" s="143"/>
    </row>
    <row r="11" spans="1:8" ht="15">
      <c r="A11" s="138">
        <v>1.3</v>
      </c>
      <c r="B11" s="139" t="s">
        <v>20</v>
      </c>
      <c r="C11" s="140" t="s">
        <v>18</v>
      </c>
      <c r="D11" s="141">
        <f>G11*0.8333</f>
        <v>0</v>
      </c>
      <c r="E11" s="142">
        <v>0.45</v>
      </c>
      <c r="F11" s="141">
        <f>D11*E11</f>
        <v>0</v>
      </c>
      <c r="G11" s="141">
        <v>0</v>
      </c>
      <c r="H11" s="143"/>
    </row>
    <row r="12" spans="1:8" ht="15.75">
      <c r="A12" s="144"/>
      <c r="B12" s="100" t="s">
        <v>21</v>
      </c>
      <c r="C12" s="144"/>
      <c r="D12" s="102"/>
      <c r="E12" s="145">
        <f>SUM(E9:E11)</f>
        <v>14.09</v>
      </c>
      <c r="F12" s="102">
        <f>SUM(F9:F11)</f>
        <v>15.949362000000002</v>
      </c>
      <c r="G12" s="102"/>
      <c r="H12" s="146"/>
    </row>
    <row r="13" spans="1:8" ht="15.75">
      <c r="A13" s="147">
        <v>2</v>
      </c>
      <c r="B13" s="144" t="s">
        <v>22</v>
      </c>
      <c r="C13" s="139"/>
      <c r="D13" s="141"/>
      <c r="E13" s="140"/>
      <c r="F13" s="141"/>
      <c r="G13" s="141"/>
      <c r="H13" s="148"/>
    </row>
    <row r="14" spans="1:8" ht="15">
      <c r="A14" s="138">
        <v>2.1</v>
      </c>
      <c r="B14" s="139" t="s">
        <v>23</v>
      </c>
      <c r="C14" s="139" t="s">
        <v>24</v>
      </c>
      <c r="D14" s="141">
        <f>G14*0.8333</f>
        <v>2.08325</v>
      </c>
      <c r="E14" s="140">
        <v>0.027</v>
      </c>
      <c r="F14" s="141">
        <f>D14*E14</f>
        <v>0.05624775</v>
      </c>
      <c r="G14" s="141">
        <v>2.5</v>
      </c>
      <c r="H14" s="148"/>
    </row>
    <row r="15" spans="1:8" ht="15">
      <c r="A15" s="138">
        <v>2.2</v>
      </c>
      <c r="B15" s="139" t="s">
        <v>25</v>
      </c>
      <c r="C15" s="139"/>
      <c r="D15" s="141"/>
      <c r="E15" s="139"/>
      <c r="F15" s="16">
        <v>0.009</v>
      </c>
      <c r="G15" s="141"/>
      <c r="H15" s="148"/>
    </row>
    <row r="16" spans="1:8" ht="15">
      <c r="A16" s="138">
        <v>2.3</v>
      </c>
      <c r="B16" s="139" t="s">
        <v>26</v>
      </c>
      <c r="C16" s="139"/>
      <c r="D16" s="141"/>
      <c r="E16" s="139"/>
      <c r="F16" s="36">
        <v>0.006</v>
      </c>
      <c r="G16" s="141"/>
      <c r="H16" s="148"/>
    </row>
    <row r="17" spans="1:8" ht="15">
      <c r="A17" s="138">
        <v>2.4</v>
      </c>
      <c r="B17" s="139" t="s">
        <v>27</v>
      </c>
      <c r="C17" s="139"/>
      <c r="D17" s="141"/>
      <c r="E17" s="139"/>
      <c r="F17" s="36">
        <v>0.005</v>
      </c>
      <c r="G17" s="141"/>
      <c r="H17" s="148"/>
    </row>
    <row r="18" spans="1:8" ht="15">
      <c r="A18" s="138">
        <v>2.5</v>
      </c>
      <c r="B18" s="139" t="s">
        <v>28</v>
      </c>
      <c r="C18" s="139"/>
      <c r="D18" s="141"/>
      <c r="E18" s="139"/>
      <c r="F18" s="36">
        <v>0.005</v>
      </c>
      <c r="G18" s="141"/>
      <c r="H18" s="148"/>
    </row>
    <row r="19" spans="1:8" ht="15">
      <c r="A19" s="138">
        <v>2.6</v>
      </c>
      <c r="B19" s="139" t="s">
        <v>29</v>
      </c>
      <c r="C19" s="139"/>
      <c r="D19" s="141"/>
      <c r="E19" s="139"/>
      <c r="F19" s="36">
        <v>0.011</v>
      </c>
      <c r="G19" s="141"/>
      <c r="H19" s="148"/>
    </row>
    <row r="20" spans="1:8" ht="15">
      <c r="A20" s="138">
        <v>2.7</v>
      </c>
      <c r="B20" s="139" t="s">
        <v>30</v>
      </c>
      <c r="C20" s="139"/>
      <c r="D20" s="141"/>
      <c r="E20" s="139"/>
      <c r="F20" s="36">
        <v>0.002</v>
      </c>
      <c r="G20" s="141"/>
      <c r="H20" s="148"/>
    </row>
    <row r="21" spans="1:8" ht="15">
      <c r="A21" s="138">
        <v>2.8</v>
      </c>
      <c r="B21" s="139" t="s">
        <v>31</v>
      </c>
      <c r="C21" s="139"/>
      <c r="D21" s="141"/>
      <c r="E21" s="139"/>
      <c r="F21" s="141">
        <v>2.5</v>
      </c>
      <c r="G21" s="141"/>
      <c r="H21" s="148"/>
    </row>
    <row r="22" spans="1:8" ht="15">
      <c r="A22" s="138">
        <v>2.9</v>
      </c>
      <c r="B22" s="139" t="s">
        <v>32</v>
      </c>
      <c r="C22" s="139"/>
      <c r="D22" s="141"/>
      <c r="E22" s="139"/>
      <c r="F22" s="141">
        <v>0.9</v>
      </c>
      <c r="G22" s="141"/>
      <c r="H22" s="148"/>
    </row>
    <row r="23" spans="1:8" ht="15">
      <c r="A23" s="139"/>
      <c r="B23" s="100" t="s">
        <v>21</v>
      </c>
      <c r="C23" s="149"/>
      <c r="D23" s="150"/>
      <c r="E23" s="149"/>
      <c r="F23" s="150">
        <f>SUM(F14:F22)</f>
        <v>3.49424775</v>
      </c>
      <c r="G23" s="150"/>
      <c r="H23" s="148"/>
    </row>
    <row r="24" spans="1:8" ht="15.75">
      <c r="A24" s="139"/>
      <c r="B24" s="151" t="s">
        <v>34</v>
      </c>
      <c r="C24" s="139"/>
      <c r="D24" s="141"/>
      <c r="E24" s="139"/>
      <c r="F24" s="102">
        <f>F23+F12</f>
        <v>19.443609750000004</v>
      </c>
      <c r="G24" s="102"/>
      <c r="H24" s="148"/>
    </row>
    <row r="25" spans="1:8" ht="15">
      <c r="A25" s="138">
        <v>3</v>
      </c>
      <c r="B25" s="139" t="s">
        <v>36</v>
      </c>
      <c r="C25" s="139"/>
      <c r="D25" s="141"/>
      <c r="E25" s="139"/>
      <c r="F25" s="141">
        <v>0.42</v>
      </c>
      <c r="G25" s="141"/>
      <c r="H25" s="148"/>
    </row>
    <row r="26" spans="1:8" ht="15">
      <c r="A26" s="138">
        <v>4</v>
      </c>
      <c r="B26" s="139" t="s">
        <v>66</v>
      </c>
      <c r="C26" s="139"/>
      <c r="D26" s="141"/>
      <c r="E26" s="139"/>
      <c r="F26" s="141">
        <f>(F24+F25)*H26</f>
        <v>11.918165850000003</v>
      </c>
      <c r="G26" s="141"/>
      <c r="H26" s="152">
        <v>0.6</v>
      </c>
    </row>
    <row r="27" spans="1:8" ht="15">
      <c r="A27" s="138">
        <v>5</v>
      </c>
      <c r="B27" s="139" t="s">
        <v>67</v>
      </c>
      <c r="C27" s="139"/>
      <c r="D27" s="141"/>
      <c r="E27" s="139"/>
      <c r="F27" s="141">
        <f>(F24+F25+F26)*0.18</f>
        <v>5.720719608000001</v>
      </c>
      <c r="G27" s="141"/>
      <c r="H27" s="152" t="s">
        <v>49</v>
      </c>
    </row>
    <row r="28" spans="1:8" ht="18.75">
      <c r="A28" s="153" t="s">
        <v>39</v>
      </c>
      <c r="B28" s="154"/>
      <c r="C28" s="155"/>
      <c r="D28" s="156"/>
      <c r="E28" s="155"/>
      <c r="F28" s="156">
        <f>F24+F25+F26+F27</f>
        <v>37.50249520800001</v>
      </c>
      <c r="G28" s="156"/>
      <c r="H28" s="157"/>
    </row>
    <row r="29" spans="1:8" ht="12.75">
      <c r="A29" s="115"/>
      <c r="B29" s="115"/>
      <c r="C29" s="115"/>
      <c r="D29" s="118"/>
      <c r="E29" s="115"/>
      <c r="F29" s="115"/>
      <c r="G29" s="115"/>
      <c r="H29" s="115"/>
    </row>
    <row r="30" spans="1:8" ht="12.75">
      <c r="A30" s="161"/>
      <c r="B30" s="162"/>
      <c r="C30" s="115"/>
      <c r="D30" s="163"/>
      <c r="E30" s="115"/>
      <c r="F30" s="163"/>
      <c r="G30" s="163"/>
      <c r="H30" s="119"/>
    </row>
    <row r="31" spans="1:8" ht="12.75">
      <c r="A31" s="112" t="s">
        <v>94</v>
      </c>
      <c r="B31" s="115"/>
      <c r="C31" s="115"/>
      <c r="D31" s="118"/>
      <c r="E31" s="115"/>
      <c r="F31" s="118"/>
      <c r="G31" s="118"/>
      <c r="H31" s="115"/>
    </row>
    <row r="32" spans="1:8" ht="12.75">
      <c r="A32" s="112"/>
      <c r="B32" s="115"/>
      <c r="C32" s="115"/>
      <c r="D32" s="118"/>
      <c r="E32" s="115"/>
      <c r="F32" s="118"/>
      <c r="G32" s="118"/>
      <c r="H32" s="115"/>
    </row>
    <row r="33" spans="1:8" ht="12.75">
      <c r="A33" s="112"/>
      <c r="B33" t="s">
        <v>77</v>
      </c>
      <c r="C33" s="115"/>
      <c r="D33" s="118"/>
      <c r="E33" s="115"/>
      <c r="F33" s="118"/>
      <c r="G33" s="118"/>
      <c r="H33" s="115"/>
    </row>
    <row r="34" ht="12.75">
      <c r="H34">
        <f>20*54</f>
        <v>1080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9" sqref="G9:H26"/>
    </sheetView>
  </sheetViews>
  <sheetFormatPr defaultColWidth="9.00390625" defaultRowHeight="12.75"/>
  <cols>
    <col min="2" max="2" width="26.375" style="0" customWidth="1"/>
    <col min="6" max="6" width="10.625" style="0" customWidth="1"/>
  </cols>
  <sheetData>
    <row r="1" spans="1:8" ht="20.25">
      <c r="A1" s="112"/>
      <c r="B1" s="113" t="s">
        <v>57</v>
      </c>
      <c r="C1" s="113"/>
      <c r="D1" s="114"/>
      <c r="E1" s="113"/>
      <c r="F1" s="115"/>
      <c r="G1" s="115"/>
      <c r="H1" s="115"/>
    </row>
    <row r="2" spans="1:8" ht="15.75">
      <c r="A2" s="112"/>
      <c r="B2" s="116" t="s">
        <v>95</v>
      </c>
      <c r="C2" s="116"/>
      <c r="D2" s="117"/>
      <c r="E2" s="116"/>
      <c r="F2" s="115"/>
      <c r="G2" s="115"/>
      <c r="H2" s="115"/>
    </row>
    <row r="3" spans="1:8" ht="15.75">
      <c r="A3" s="112"/>
      <c r="B3" s="116" t="s">
        <v>96</v>
      </c>
      <c r="C3" s="116"/>
      <c r="D3" s="117"/>
      <c r="E3" s="116"/>
      <c r="F3" s="115"/>
      <c r="G3" s="115"/>
      <c r="H3" s="115"/>
    </row>
    <row r="4" spans="1:8" ht="15.75">
      <c r="A4" s="112"/>
      <c r="B4" s="116"/>
      <c r="C4" s="116"/>
      <c r="D4" s="117"/>
      <c r="E4" s="116"/>
      <c r="F4" s="115"/>
      <c r="G4" s="115"/>
      <c r="H4" s="115"/>
    </row>
    <row r="5" spans="1:8" ht="13.5" thickBot="1">
      <c r="A5" s="112"/>
      <c r="B5" s="115"/>
      <c r="C5" s="115"/>
      <c r="D5" s="118"/>
      <c r="E5" s="119" t="s">
        <v>92</v>
      </c>
      <c r="F5" s="118"/>
      <c r="G5" s="118"/>
      <c r="H5" s="115"/>
    </row>
    <row r="6" spans="1:8" ht="15.75" thickBot="1">
      <c r="A6" s="120" t="s">
        <v>6</v>
      </c>
      <c r="B6" s="121" t="s">
        <v>7</v>
      </c>
      <c r="C6" s="120" t="s">
        <v>61</v>
      </c>
      <c r="D6" s="122" t="s">
        <v>9</v>
      </c>
      <c r="E6" s="120" t="s">
        <v>62</v>
      </c>
      <c r="F6" s="120" t="s">
        <v>11</v>
      </c>
      <c r="G6" s="123" t="s">
        <v>63</v>
      </c>
      <c r="H6" s="124"/>
    </row>
    <row r="7" spans="1:8" ht="15.75" thickBot="1">
      <c r="A7" s="126"/>
      <c r="B7" s="127"/>
      <c r="C7" s="126"/>
      <c r="D7" s="128" t="s">
        <v>78</v>
      </c>
      <c r="E7" s="129"/>
      <c r="F7" s="129" t="s">
        <v>78</v>
      </c>
      <c r="G7" s="130" t="s">
        <v>64</v>
      </c>
      <c r="H7" s="131" t="s">
        <v>15</v>
      </c>
    </row>
    <row r="8" spans="1:8" ht="15.75">
      <c r="A8" s="132">
        <v>1</v>
      </c>
      <c r="B8" s="133" t="s">
        <v>16</v>
      </c>
      <c r="C8" s="134"/>
      <c r="D8" s="135"/>
      <c r="E8" s="134"/>
      <c r="F8" s="135"/>
      <c r="G8" s="135"/>
      <c r="H8" s="136"/>
    </row>
    <row r="9" spans="1:8" ht="15">
      <c r="A9" s="138">
        <v>1.1</v>
      </c>
      <c r="B9" s="139" t="s">
        <v>17</v>
      </c>
      <c r="C9" s="140" t="s">
        <v>18</v>
      </c>
      <c r="D9" s="141">
        <f>G9*0.8333</f>
        <v>4.9998000000000005</v>
      </c>
      <c r="E9" s="142">
        <v>2.8</v>
      </c>
      <c r="F9" s="141">
        <f>D9*E9</f>
        <v>13.99944</v>
      </c>
      <c r="G9" s="141">
        <v>6</v>
      </c>
      <c r="H9" s="143"/>
    </row>
    <row r="10" spans="1:8" ht="15">
      <c r="A10" s="138">
        <v>1.2</v>
      </c>
      <c r="B10" s="139" t="s">
        <v>93</v>
      </c>
      <c r="C10" s="140" t="s">
        <v>18</v>
      </c>
      <c r="D10" s="141">
        <f>G10*0.8333</f>
        <v>0.41665</v>
      </c>
      <c r="E10" s="142">
        <v>14.8</v>
      </c>
      <c r="F10" s="141">
        <f>D10*E10</f>
        <v>6.1664200000000005</v>
      </c>
      <c r="G10" s="141">
        <v>0.5</v>
      </c>
      <c r="H10" s="143"/>
    </row>
    <row r="11" spans="1:8" ht="15">
      <c r="A11" s="138">
        <v>1.3</v>
      </c>
      <c r="B11" s="139" t="s">
        <v>20</v>
      </c>
      <c r="C11" s="140" t="s">
        <v>18</v>
      </c>
      <c r="D11" s="141">
        <f>G11*0.8333</f>
        <v>0</v>
      </c>
      <c r="E11" s="142">
        <v>0.56</v>
      </c>
      <c r="F11" s="141">
        <f>D11*E11</f>
        <v>0</v>
      </c>
      <c r="G11" s="141">
        <v>0</v>
      </c>
      <c r="H11" s="143"/>
    </row>
    <row r="12" spans="1:8" ht="15.75">
      <c r="A12" s="144"/>
      <c r="B12" s="100" t="s">
        <v>21</v>
      </c>
      <c r="C12" s="144"/>
      <c r="D12" s="102"/>
      <c r="E12" s="145">
        <f>SUM(E9:E11)</f>
        <v>18.16</v>
      </c>
      <c r="F12" s="102">
        <f>SUM(F9:F11)</f>
        <v>20.165860000000002</v>
      </c>
      <c r="G12" s="102"/>
      <c r="H12" s="146"/>
    </row>
    <row r="13" spans="1:8" ht="15.75">
      <c r="A13" s="147">
        <v>2</v>
      </c>
      <c r="B13" s="144" t="s">
        <v>22</v>
      </c>
      <c r="C13" s="139"/>
      <c r="D13" s="141"/>
      <c r="E13" s="140"/>
      <c r="F13" s="141"/>
      <c r="G13" s="141"/>
      <c r="H13" s="148"/>
    </row>
    <row r="14" spans="1:8" ht="15">
      <c r="A14" s="138">
        <v>2.1</v>
      </c>
      <c r="B14" s="139" t="s">
        <v>23</v>
      </c>
      <c r="C14" s="139" t="s">
        <v>24</v>
      </c>
      <c r="D14" s="141">
        <f>G14*0.8333</f>
        <v>2.08325</v>
      </c>
      <c r="E14" s="140">
        <v>0.027</v>
      </c>
      <c r="F14" s="141">
        <f>D14*E14</f>
        <v>0.05624775</v>
      </c>
      <c r="G14" s="141">
        <v>2.5</v>
      </c>
      <c r="H14" s="148"/>
    </row>
    <row r="15" spans="1:8" ht="15">
      <c r="A15" s="138">
        <v>2.2</v>
      </c>
      <c r="B15" s="139" t="s">
        <v>25</v>
      </c>
      <c r="C15" s="139"/>
      <c r="D15" s="141"/>
      <c r="E15" s="139"/>
      <c r="F15" s="16">
        <v>0.009</v>
      </c>
      <c r="G15" s="141"/>
      <c r="H15" s="148"/>
    </row>
    <row r="16" spans="1:8" ht="15">
      <c r="A16" s="138">
        <v>2.3</v>
      </c>
      <c r="B16" s="139" t="s">
        <v>26</v>
      </c>
      <c r="C16" s="139"/>
      <c r="D16" s="141"/>
      <c r="E16" s="139"/>
      <c r="F16" s="36">
        <v>0.006</v>
      </c>
      <c r="G16" s="141"/>
      <c r="H16" s="148"/>
    </row>
    <row r="17" spans="1:8" ht="15">
      <c r="A17" s="138">
        <v>2.4</v>
      </c>
      <c r="B17" s="139" t="s">
        <v>27</v>
      </c>
      <c r="C17" s="139"/>
      <c r="D17" s="141"/>
      <c r="E17" s="139"/>
      <c r="F17" s="36">
        <v>0.005</v>
      </c>
      <c r="G17" s="141"/>
      <c r="H17" s="148"/>
    </row>
    <row r="18" spans="1:8" ht="15">
      <c r="A18" s="138">
        <v>2.5</v>
      </c>
      <c r="B18" s="139" t="s">
        <v>28</v>
      </c>
      <c r="C18" s="139"/>
      <c r="D18" s="141"/>
      <c r="E18" s="139"/>
      <c r="F18" s="36">
        <v>0.005</v>
      </c>
      <c r="G18" s="141"/>
      <c r="H18" s="148"/>
    </row>
    <row r="19" spans="1:8" ht="15">
      <c r="A19" s="138">
        <v>2.6</v>
      </c>
      <c r="B19" s="139" t="s">
        <v>29</v>
      </c>
      <c r="C19" s="139"/>
      <c r="D19" s="141"/>
      <c r="E19" s="139"/>
      <c r="F19" s="36">
        <v>0.011</v>
      </c>
      <c r="G19" s="141"/>
      <c r="H19" s="148"/>
    </row>
    <row r="20" spans="1:8" ht="15">
      <c r="A20" s="138">
        <v>2.7</v>
      </c>
      <c r="B20" s="139" t="s">
        <v>30</v>
      </c>
      <c r="C20" s="139"/>
      <c r="D20" s="141"/>
      <c r="E20" s="139"/>
      <c r="F20" s="36">
        <v>0.002</v>
      </c>
      <c r="G20" s="141"/>
      <c r="H20" s="148"/>
    </row>
    <row r="21" spans="1:8" ht="15">
      <c r="A21" s="138">
        <v>2.8</v>
      </c>
      <c r="B21" s="139" t="s">
        <v>31</v>
      </c>
      <c r="C21" s="139"/>
      <c r="D21" s="141"/>
      <c r="E21" s="139"/>
      <c r="F21" s="141">
        <v>4</v>
      </c>
      <c r="G21" s="141"/>
      <c r="H21" s="148"/>
    </row>
    <row r="22" spans="1:8" ht="15">
      <c r="A22" s="138">
        <v>2.9</v>
      </c>
      <c r="B22" s="139" t="s">
        <v>32</v>
      </c>
      <c r="C22" s="139"/>
      <c r="D22" s="141"/>
      <c r="E22" s="139"/>
      <c r="F22" s="141">
        <v>0.9</v>
      </c>
      <c r="G22" s="141"/>
      <c r="H22" s="148"/>
    </row>
    <row r="23" spans="1:8" ht="15">
      <c r="A23" s="139"/>
      <c r="B23" s="100" t="s">
        <v>21</v>
      </c>
      <c r="C23" s="149"/>
      <c r="D23" s="150"/>
      <c r="E23" s="149"/>
      <c r="F23" s="150">
        <f>SUM(F14:F22)</f>
        <v>4.99424775</v>
      </c>
      <c r="G23" s="150"/>
      <c r="H23" s="148"/>
    </row>
    <row r="24" spans="1:8" ht="15.75">
      <c r="A24" s="139"/>
      <c r="B24" s="151" t="s">
        <v>34</v>
      </c>
      <c r="C24" s="139"/>
      <c r="D24" s="141"/>
      <c r="E24" s="139"/>
      <c r="F24" s="102">
        <f>F23+F12</f>
        <v>25.16010775</v>
      </c>
      <c r="G24" s="102"/>
      <c r="H24" s="148"/>
    </row>
    <row r="25" spans="1:8" ht="15">
      <c r="A25" s="138">
        <v>3</v>
      </c>
      <c r="B25" s="139" t="s">
        <v>36</v>
      </c>
      <c r="C25" s="139"/>
      <c r="D25" s="141"/>
      <c r="E25" s="139"/>
      <c r="F25" s="141">
        <v>0.42</v>
      </c>
      <c r="G25" s="141"/>
      <c r="H25" s="148"/>
    </row>
    <row r="26" spans="1:8" ht="15">
      <c r="A26" s="138">
        <v>4</v>
      </c>
      <c r="B26" s="139" t="s">
        <v>66</v>
      </c>
      <c r="C26" s="139"/>
      <c r="D26" s="141"/>
      <c r="E26" s="139"/>
      <c r="F26" s="141">
        <f>(F24+F25)*H26</f>
        <v>15.348064650000001</v>
      </c>
      <c r="G26" s="141"/>
      <c r="H26" s="152">
        <v>0.6</v>
      </c>
    </row>
    <row r="27" spans="1:8" ht="15">
      <c r="A27" s="138">
        <v>5</v>
      </c>
      <c r="B27" s="139" t="s">
        <v>67</v>
      </c>
      <c r="C27" s="139"/>
      <c r="D27" s="141"/>
      <c r="E27" s="139"/>
      <c r="F27" s="141">
        <f>(F24+F25+F26)*0.18</f>
        <v>7.367071032000001</v>
      </c>
      <c r="G27" s="141"/>
      <c r="H27" s="152" t="s">
        <v>49</v>
      </c>
    </row>
    <row r="28" spans="1:8" ht="18.75">
      <c r="A28" s="153" t="s">
        <v>39</v>
      </c>
      <c r="B28" s="154"/>
      <c r="C28" s="155"/>
      <c r="D28" s="156"/>
      <c r="E28" s="155"/>
      <c r="F28" s="156">
        <f>F24+F25+F26+F27</f>
        <v>48.29524343200001</v>
      </c>
      <c r="G28" s="156"/>
      <c r="H28" s="157"/>
    </row>
    <row r="29" spans="1:8" ht="12.75">
      <c r="A29" s="115"/>
      <c r="B29" s="115"/>
      <c r="C29" s="115"/>
      <c r="D29" s="118"/>
      <c r="E29" s="115"/>
      <c r="F29" s="115"/>
      <c r="G29" s="115"/>
      <c r="H29" s="115"/>
    </row>
    <row r="30" spans="1:8" ht="12.75">
      <c r="A30" s="161"/>
      <c r="B30" s="162"/>
      <c r="C30" s="115"/>
      <c r="D30" s="163"/>
      <c r="E30" s="115"/>
      <c r="F30" s="163"/>
      <c r="G30" s="163"/>
      <c r="H30" s="119"/>
    </row>
    <row r="31" spans="1:8" ht="12.75">
      <c r="A31" s="112" t="s">
        <v>97</v>
      </c>
      <c r="B31" s="115"/>
      <c r="C31" s="115"/>
      <c r="D31" s="118"/>
      <c r="E31" s="115"/>
      <c r="F31" s="118"/>
      <c r="G31" s="118"/>
      <c r="H31" s="115"/>
    </row>
    <row r="32" spans="1:8" ht="12.75">
      <c r="A32" s="112"/>
      <c r="B32" t="s">
        <v>77</v>
      </c>
      <c r="C32" s="115"/>
      <c r="D32" s="118"/>
      <c r="E32" s="115"/>
      <c r="F32" s="118"/>
      <c r="G32" s="118"/>
      <c r="H32" s="11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8" sqref="F8"/>
    </sheetView>
  </sheetViews>
  <sheetFormatPr defaultColWidth="9.00390625" defaultRowHeight="12.75"/>
  <cols>
    <col min="2" max="2" width="27.75390625" style="0" customWidth="1"/>
    <col min="6" max="6" width="10.875" style="0" customWidth="1"/>
  </cols>
  <sheetData>
    <row r="1" spans="1:8" ht="20.25">
      <c r="A1" s="112"/>
      <c r="B1" s="113" t="s">
        <v>57</v>
      </c>
      <c r="C1" s="113"/>
      <c r="D1" s="114"/>
      <c r="E1" s="113"/>
      <c r="F1" s="115"/>
      <c r="G1" s="115"/>
      <c r="H1" s="115"/>
    </row>
    <row r="2" spans="1:8" ht="15.75">
      <c r="A2" s="112"/>
      <c r="B2" s="116" t="s">
        <v>98</v>
      </c>
      <c r="C2" s="116"/>
      <c r="D2" s="117"/>
      <c r="E2" s="116"/>
      <c r="F2" s="115"/>
      <c r="G2" s="115"/>
      <c r="H2" s="115"/>
    </row>
    <row r="3" spans="1:8" ht="15.75">
      <c r="A3" s="112"/>
      <c r="B3" s="116"/>
      <c r="C3" s="116"/>
      <c r="D3" s="117"/>
      <c r="E3" s="116"/>
      <c r="F3" s="115"/>
      <c r="G3" s="115"/>
      <c r="H3" s="115"/>
    </row>
    <row r="4" spans="1:8" ht="13.5" thickBot="1">
      <c r="A4" s="112"/>
      <c r="B4" s="115"/>
      <c r="C4" s="115"/>
      <c r="D4" s="118"/>
      <c r="E4" s="119" t="s">
        <v>92</v>
      </c>
      <c r="F4" s="118"/>
      <c r="G4" s="118"/>
      <c r="H4" s="115"/>
    </row>
    <row r="5" spans="1:8" ht="15.75" thickBot="1">
      <c r="A5" s="120" t="s">
        <v>6</v>
      </c>
      <c r="B5" s="121" t="s">
        <v>7</v>
      </c>
      <c r="C5" s="120" t="s">
        <v>61</v>
      </c>
      <c r="D5" s="122" t="s">
        <v>9</v>
      </c>
      <c r="E5" s="120" t="s">
        <v>62</v>
      </c>
      <c r="F5" s="120" t="s">
        <v>11</v>
      </c>
      <c r="G5" s="123" t="s">
        <v>63</v>
      </c>
      <c r="H5" s="124"/>
    </row>
    <row r="6" spans="1:8" ht="15.75" thickBot="1">
      <c r="A6" s="126"/>
      <c r="B6" s="127"/>
      <c r="C6" s="126"/>
      <c r="D6" s="128" t="s">
        <v>78</v>
      </c>
      <c r="E6" s="129"/>
      <c r="F6" s="129" t="s">
        <v>78</v>
      </c>
      <c r="G6" s="130" t="s">
        <v>64</v>
      </c>
      <c r="H6" s="131" t="s">
        <v>15</v>
      </c>
    </row>
    <row r="7" spans="1:8" ht="15.75">
      <c r="A7" s="132">
        <v>1</v>
      </c>
      <c r="B7" s="133" t="s">
        <v>16</v>
      </c>
      <c r="C7" s="134"/>
      <c r="D7" s="135"/>
      <c r="E7" s="134"/>
      <c r="F7" s="135"/>
      <c r="G7" s="135"/>
      <c r="H7" s="136"/>
    </row>
    <row r="8" spans="1:8" ht="15">
      <c r="A8" s="138">
        <v>1.1</v>
      </c>
      <c r="B8" s="139" t="s">
        <v>17</v>
      </c>
      <c r="C8" s="140" t="s">
        <v>18</v>
      </c>
      <c r="D8" s="141">
        <f>G8*0.8333</f>
        <v>4.9998000000000005</v>
      </c>
      <c r="E8" s="142">
        <v>2.8</v>
      </c>
      <c r="F8" s="141">
        <f>D8*E8</f>
        <v>13.99944</v>
      </c>
      <c r="G8" s="141">
        <v>6</v>
      </c>
      <c r="H8" s="143"/>
    </row>
    <row r="9" spans="1:8" ht="15">
      <c r="A9" s="138">
        <v>1.2</v>
      </c>
      <c r="B9" s="139" t="s">
        <v>93</v>
      </c>
      <c r="C9" s="140" t="s">
        <v>18</v>
      </c>
      <c r="D9" s="141">
        <f>G9*0.8333</f>
        <v>0.41665</v>
      </c>
      <c r="E9" s="142">
        <v>14.8</v>
      </c>
      <c r="F9" s="141">
        <f>D9*E9</f>
        <v>6.1664200000000005</v>
      </c>
      <c r="G9" s="141">
        <v>0.5</v>
      </c>
      <c r="H9" s="143"/>
    </row>
    <row r="10" spans="1:8" ht="15">
      <c r="A10" s="138">
        <v>1.3</v>
      </c>
      <c r="B10" s="139" t="s">
        <v>20</v>
      </c>
      <c r="C10" s="140" t="s">
        <v>18</v>
      </c>
      <c r="D10" s="141">
        <f>G10*0.8333</f>
        <v>0</v>
      </c>
      <c r="E10" s="142">
        <v>0.56</v>
      </c>
      <c r="F10" s="141">
        <f>D10*E10</f>
        <v>0</v>
      </c>
      <c r="G10" s="141">
        <v>0</v>
      </c>
      <c r="H10" s="143"/>
    </row>
    <row r="11" spans="1:8" ht="15.75">
      <c r="A11" s="144"/>
      <c r="B11" s="100" t="s">
        <v>21</v>
      </c>
      <c r="C11" s="144"/>
      <c r="D11" s="102"/>
      <c r="E11" s="145">
        <f>SUM(E8:E10)</f>
        <v>18.16</v>
      </c>
      <c r="F11" s="102">
        <f>SUM(F8:F10)</f>
        <v>20.165860000000002</v>
      </c>
      <c r="G11" s="102"/>
      <c r="H11" s="146"/>
    </row>
    <row r="12" spans="1:8" ht="15.75">
      <c r="A12" s="147">
        <v>2</v>
      </c>
      <c r="B12" s="144" t="s">
        <v>22</v>
      </c>
      <c r="C12" s="139"/>
      <c r="D12" s="141"/>
      <c r="E12" s="140"/>
      <c r="F12" s="141"/>
      <c r="G12" s="141"/>
      <c r="H12" s="148"/>
    </row>
    <row r="13" spans="1:8" ht="15">
      <c r="A13" s="138">
        <v>2.1</v>
      </c>
      <c r="B13" s="139" t="s">
        <v>23</v>
      </c>
      <c r="C13" s="139" t="s">
        <v>24</v>
      </c>
      <c r="D13" s="141">
        <f>G13*0.8333</f>
        <v>2.08325</v>
      </c>
      <c r="E13" s="140">
        <v>0.027</v>
      </c>
      <c r="F13" s="141">
        <f>D13*E13</f>
        <v>0.05624775</v>
      </c>
      <c r="G13" s="141">
        <v>2.5</v>
      </c>
      <c r="H13" s="148"/>
    </row>
    <row r="14" spans="1:8" ht="15">
      <c r="A14" s="138">
        <v>2.2</v>
      </c>
      <c r="B14" s="139" t="s">
        <v>25</v>
      </c>
      <c r="C14" s="139"/>
      <c r="D14" s="141"/>
      <c r="E14" s="139"/>
      <c r="F14" s="16">
        <v>0.009</v>
      </c>
      <c r="G14" s="141"/>
      <c r="H14" s="148"/>
    </row>
    <row r="15" spans="1:8" ht="15">
      <c r="A15" s="138">
        <v>2.3</v>
      </c>
      <c r="B15" s="139" t="s">
        <v>26</v>
      </c>
      <c r="C15" s="139"/>
      <c r="D15" s="141"/>
      <c r="E15" s="139"/>
      <c r="F15" s="36">
        <v>0.006</v>
      </c>
      <c r="G15" s="141"/>
      <c r="H15" s="148"/>
    </row>
    <row r="16" spans="1:8" ht="15">
      <c r="A16" s="138">
        <v>2.4</v>
      </c>
      <c r="B16" s="139" t="s">
        <v>27</v>
      </c>
      <c r="C16" s="139"/>
      <c r="D16" s="141"/>
      <c r="E16" s="139"/>
      <c r="F16" s="36">
        <v>0.005</v>
      </c>
      <c r="G16" s="141"/>
      <c r="H16" s="148"/>
    </row>
    <row r="17" spans="1:8" ht="15">
      <c r="A17" s="138">
        <v>2.5</v>
      </c>
      <c r="B17" s="139" t="s">
        <v>28</v>
      </c>
      <c r="C17" s="139"/>
      <c r="D17" s="141"/>
      <c r="E17" s="139"/>
      <c r="F17" s="36">
        <v>0.005</v>
      </c>
      <c r="G17" s="141"/>
      <c r="H17" s="148"/>
    </row>
    <row r="18" spans="1:8" ht="15">
      <c r="A18" s="138">
        <v>2.6</v>
      </c>
      <c r="B18" s="139" t="s">
        <v>29</v>
      </c>
      <c r="C18" s="139"/>
      <c r="D18" s="141"/>
      <c r="E18" s="139"/>
      <c r="F18" s="36">
        <v>0.011</v>
      </c>
      <c r="G18" s="141"/>
      <c r="H18" s="148"/>
    </row>
    <row r="19" spans="1:8" ht="15">
      <c r="A19" s="138">
        <v>2.7</v>
      </c>
      <c r="B19" s="139" t="s">
        <v>30</v>
      </c>
      <c r="C19" s="139"/>
      <c r="D19" s="141"/>
      <c r="E19" s="139"/>
      <c r="F19" s="36">
        <v>0.002</v>
      </c>
      <c r="G19" s="141"/>
      <c r="H19" s="148"/>
    </row>
    <row r="20" spans="1:8" ht="15">
      <c r="A20" s="138">
        <v>2.8</v>
      </c>
      <c r="B20" s="139" t="s">
        <v>31</v>
      </c>
      <c r="C20" s="139"/>
      <c r="D20" s="141"/>
      <c r="E20" s="139"/>
      <c r="F20" s="141">
        <v>4</v>
      </c>
      <c r="G20" s="141"/>
      <c r="H20" s="148"/>
    </row>
    <row r="21" spans="1:8" ht="15">
      <c r="A21" s="138">
        <v>2.9</v>
      </c>
      <c r="B21" s="139" t="s">
        <v>32</v>
      </c>
      <c r="C21" s="139"/>
      <c r="D21" s="141"/>
      <c r="E21" s="139"/>
      <c r="F21" s="141">
        <v>0.9</v>
      </c>
      <c r="G21" s="141"/>
      <c r="H21" s="148"/>
    </row>
    <row r="22" spans="1:8" ht="15">
      <c r="A22" s="139"/>
      <c r="B22" s="100" t="s">
        <v>21</v>
      </c>
      <c r="C22" s="149"/>
      <c r="D22" s="150"/>
      <c r="E22" s="149"/>
      <c r="F22" s="150">
        <f>SUM(F13:F21)</f>
        <v>4.99424775</v>
      </c>
      <c r="G22" s="150"/>
      <c r="H22" s="148"/>
    </row>
    <row r="23" spans="1:8" ht="15.75">
      <c r="A23" s="139"/>
      <c r="B23" s="151" t="s">
        <v>34</v>
      </c>
      <c r="C23" s="139"/>
      <c r="D23" s="141"/>
      <c r="E23" s="139"/>
      <c r="F23" s="102">
        <f>F22+F11</f>
        <v>25.16010775</v>
      </c>
      <c r="G23" s="102"/>
      <c r="H23" s="148"/>
    </row>
    <row r="24" spans="1:8" ht="15">
      <c r="A24" s="138">
        <v>3</v>
      </c>
      <c r="B24" s="139" t="s">
        <v>36</v>
      </c>
      <c r="C24" s="139"/>
      <c r="D24" s="141"/>
      <c r="E24" s="139"/>
      <c r="F24" s="141">
        <v>0.42</v>
      </c>
      <c r="G24" s="141"/>
      <c r="H24" s="148"/>
    </row>
    <row r="25" spans="1:8" ht="15">
      <c r="A25" s="138">
        <v>4</v>
      </c>
      <c r="B25" s="139" t="s">
        <v>66</v>
      </c>
      <c r="C25" s="139"/>
      <c r="D25" s="141"/>
      <c r="E25" s="139"/>
      <c r="F25" s="141">
        <f>(F23+F24)*H25</f>
        <v>15.348064650000001</v>
      </c>
      <c r="G25" s="141"/>
      <c r="H25" s="152">
        <v>0.6</v>
      </c>
    </row>
    <row r="26" spans="1:8" ht="15">
      <c r="A26" s="138">
        <v>5</v>
      </c>
      <c r="B26" s="139" t="s">
        <v>67</v>
      </c>
      <c r="C26" s="139"/>
      <c r="D26" s="141"/>
      <c r="E26" s="139"/>
      <c r="F26" s="141">
        <f>(F23+F24+F25)*0.18</f>
        <v>7.367071032000001</v>
      </c>
      <c r="G26" s="141"/>
      <c r="H26" s="152" t="s">
        <v>49</v>
      </c>
    </row>
    <row r="27" spans="1:8" ht="18.75">
      <c r="A27" s="153" t="s">
        <v>39</v>
      </c>
      <c r="B27" s="154"/>
      <c r="C27" s="155"/>
      <c r="D27" s="156"/>
      <c r="E27" s="155"/>
      <c r="F27" s="156">
        <f>F23+F24+F25+F26</f>
        <v>48.29524343200001</v>
      </c>
      <c r="G27" s="156"/>
      <c r="H27" s="157"/>
    </row>
    <row r="28" spans="1:8" ht="12.75">
      <c r="A28" s="115"/>
      <c r="B28" s="115"/>
      <c r="C28" s="115"/>
      <c r="D28" s="118"/>
      <c r="E28" s="115"/>
      <c r="F28" s="115"/>
      <c r="G28" s="115"/>
      <c r="H28" s="115"/>
    </row>
    <row r="29" spans="1:8" ht="15.75">
      <c r="A29" s="158"/>
      <c r="B29" s="119" t="s">
        <v>74</v>
      </c>
      <c r="C29" s="119"/>
      <c r="D29" s="159"/>
      <c r="E29" s="119"/>
      <c r="F29" s="160"/>
      <c r="G29" s="68"/>
      <c r="H29" s="119"/>
    </row>
    <row r="30" spans="1:8" ht="12.75">
      <c r="A30" s="161"/>
      <c r="B30" s="162"/>
      <c r="C30" s="115"/>
      <c r="D30" s="163"/>
      <c r="E30" s="115"/>
      <c r="F30" s="163"/>
      <c r="G30" s="163"/>
      <c r="H30" s="119"/>
    </row>
    <row r="31" spans="1:8" ht="12.75">
      <c r="A31" s="112" t="s">
        <v>97</v>
      </c>
      <c r="B31" s="115"/>
      <c r="C31" s="115"/>
      <c r="D31" s="118"/>
      <c r="E31" s="115"/>
      <c r="F31" s="118"/>
      <c r="G31" s="118"/>
      <c r="H31" s="115"/>
    </row>
    <row r="32" spans="1:8" ht="12.75">
      <c r="A32" s="112"/>
      <c r="B32" t="s">
        <v>77</v>
      </c>
      <c r="C32" s="115"/>
      <c r="D32" s="118"/>
      <c r="E32" s="115"/>
      <c r="F32" s="118"/>
      <c r="G32" s="118"/>
      <c r="H32" s="1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"Olan"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 Alexandrovna</dc:creator>
  <cp:keywords/>
  <dc:description/>
  <cp:lastModifiedBy>Vadim</cp:lastModifiedBy>
  <cp:lastPrinted>2005-10-06T08:23:39Z</cp:lastPrinted>
  <dcterms:created xsi:type="dcterms:W3CDTF">2005-10-06T07:19:57Z</dcterms:created>
  <dcterms:modified xsi:type="dcterms:W3CDTF">2014-02-14T05:50:25Z</dcterms:modified>
  <cp:category/>
  <cp:version/>
  <cp:contentType/>
  <cp:contentStatus/>
</cp:coreProperties>
</file>